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3250" windowHeight="11730"/>
  </bookViews>
  <sheets>
    <sheet name="1" sheetId="10" r:id="rId1"/>
  </sheets>
  <definedNames>
    <definedName name="_xlnm.Print_Area" localSheetId="0">'1'!$A$1:$J$184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10" l="1"/>
  <c r="F114" i="10" l="1"/>
  <c r="F72" i="10" l="1"/>
  <c r="F71" i="10" l="1"/>
  <c r="E179" i="10" l="1"/>
  <c r="E176" i="10"/>
  <c r="F179" i="10"/>
  <c r="F178" i="10"/>
  <c r="F182" i="10" s="1"/>
  <c r="D176" i="10"/>
  <c r="D175" i="10"/>
  <c r="D174" i="10"/>
  <c r="D172" i="10"/>
  <c r="G170" i="10"/>
  <c r="F170" i="10"/>
  <c r="E170" i="10"/>
  <c r="D170" i="10" s="1"/>
  <c r="D168" i="10"/>
  <c r="D166" i="10"/>
  <c r="G165" i="10"/>
  <c r="D165" i="10" s="1"/>
  <c r="G162" i="10"/>
  <c r="F162" i="10"/>
  <c r="E162" i="10"/>
  <c r="G160" i="10"/>
  <c r="F160" i="10"/>
  <c r="E160" i="10"/>
  <c r="D160" i="10" s="1"/>
  <c r="D159" i="10"/>
  <c r="D158" i="10"/>
  <c r="G157" i="10"/>
  <c r="F157" i="10"/>
  <c r="E157" i="10"/>
  <c r="D156" i="10"/>
  <c r="G155" i="10"/>
  <c r="F155" i="10"/>
  <c r="D155" i="10" s="1"/>
  <c r="D157" i="10" s="1"/>
  <c r="D154" i="10"/>
  <c r="D153" i="10"/>
  <c r="D152" i="10"/>
  <c r="D151" i="10"/>
  <c r="G150" i="10"/>
  <c r="G161" i="10" s="1"/>
  <c r="F150" i="10"/>
  <c r="E150" i="10"/>
  <c r="D150" i="10" s="1"/>
  <c r="D149" i="10"/>
  <c r="E148" i="10"/>
  <c r="D148" i="10"/>
  <c r="E147" i="10"/>
  <c r="D147" i="10"/>
  <c r="D146" i="10"/>
  <c r="E145" i="10"/>
  <c r="D144" i="10"/>
  <c r="E143" i="10"/>
  <c r="D143" i="10"/>
  <c r="G142" i="10"/>
  <c r="F142" i="10"/>
  <c r="F161" i="10" s="1"/>
  <c r="F163" i="10" s="1"/>
  <c r="D140" i="10"/>
  <c r="G139" i="10"/>
  <c r="F139" i="10"/>
  <c r="E139" i="10"/>
  <c r="D139" i="10" s="1"/>
  <c r="G136" i="10"/>
  <c r="F136" i="10"/>
  <c r="E136" i="10"/>
  <c r="D136" i="10" s="1"/>
  <c r="E134" i="10"/>
  <c r="D134" i="10" s="1"/>
  <c r="D133" i="10"/>
  <c r="E129" i="10"/>
  <c r="D129" i="10"/>
  <c r="D128" i="10"/>
  <c r="D127" i="10"/>
  <c r="D126" i="10"/>
  <c r="D125" i="10"/>
  <c r="E124" i="10"/>
  <c r="D124" i="10"/>
  <c r="D123" i="10"/>
  <c r="G122" i="10"/>
  <c r="D122" i="10" s="1"/>
  <c r="E121" i="10"/>
  <c r="D121" i="10" s="1"/>
  <c r="G120" i="10"/>
  <c r="G135" i="10" s="1"/>
  <c r="G137" i="10" s="1"/>
  <c r="F120" i="10"/>
  <c r="F135" i="10" s="1"/>
  <c r="F137" i="10" s="1"/>
  <c r="E120" i="10"/>
  <c r="D120" i="10" s="1"/>
  <c r="G117" i="10"/>
  <c r="F117" i="10"/>
  <c r="G116" i="10"/>
  <c r="G178" i="10" s="1"/>
  <c r="G182" i="10" s="1"/>
  <c r="F116" i="10"/>
  <c r="E116" i="10"/>
  <c r="G114" i="10"/>
  <c r="E114" i="10"/>
  <c r="D114" i="10" s="1"/>
  <c r="G110" i="10"/>
  <c r="F110" i="10"/>
  <c r="E110" i="10"/>
  <c r="D109" i="10"/>
  <c r="D108" i="10"/>
  <c r="D110" i="10" s="1"/>
  <c r="D107" i="10"/>
  <c r="G106" i="10"/>
  <c r="F106" i="10"/>
  <c r="E106" i="10"/>
  <c r="D106" i="10"/>
  <c r="G105" i="10"/>
  <c r="F105" i="10"/>
  <c r="D105" i="10" s="1"/>
  <c r="D104" i="10"/>
  <c r="D98" i="10" s="1"/>
  <c r="D103" i="10"/>
  <c r="G102" i="10"/>
  <c r="F102" i="10"/>
  <c r="D102" i="10"/>
  <c r="D99" i="10" s="1"/>
  <c r="D101" i="10"/>
  <c r="D100" i="10"/>
  <c r="E99" i="10"/>
  <c r="E98" i="10"/>
  <c r="E117" i="10" s="1"/>
  <c r="D117" i="10" s="1"/>
  <c r="G97" i="10"/>
  <c r="F97" i="10"/>
  <c r="F99" i="10" s="1"/>
  <c r="E97" i="10"/>
  <c r="D97" i="10" s="1"/>
  <c r="E96" i="10"/>
  <c r="D96" i="10" s="1"/>
  <c r="D95" i="10"/>
  <c r="D94" i="10"/>
  <c r="E93" i="10"/>
  <c r="D92" i="10"/>
  <c r="D91" i="10"/>
  <c r="E89" i="10"/>
  <c r="D89" i="10" s="1"/>
  <c r="E88" i="10"/>
  <c r="D88" i="10" s="1"/>
  <c r="D90" i="10" s="1"/>
  <c r="E87" i="10"/>
  <c r="D87" i="10" s="1"/>
  <c r="D86" i="10"/>
  <c r="D85" i="10"/>
  <c r="G84" i="10"/>
  <c r="F84" i="10"/>
  <c r="E84" i="10"/>
  <c r="D83" i="10"/>
  <c r="D82" i="10"/>
  <c r="D84" i="10" s="1"/>
  <c r="D81" i="10"/>
  <c r="E80" i="10"/>
  <c r="D80" i="10"/>
  <c r="D79" i="10"/>
  <c r="D78" i="10"/>
  <c r="D77" i="10"/>
  <c r="G76" i="10"/>
  <c r="F76" i="10"/>
  <c r="E76" i="10"/>
  <c r="D76" i="10" s="1"/>
  <c r="D75" i="10"/>
  <c r="E74" i="10"/>
  <c r="D74" i="10" s="1"/>
  <c r="D73" i="10"/>
  <c r="E72" i="10"/>
  <c r="D72" i="10"/>
  <c r="D71" i="10"/>
  <c r="G70" i="10"/>
  <c r="G115" i="10" s="1"/>
  <c r="G118" i="10" s="1"/>
  <c r="F70" i="10"/>
  <c r="F115" i="10" s="1"/>
  <c r="F118" i="10" s="1"/>
  <c r="G62" i="10"/>
  <c r="G65" i="10" s="1"/>
  <c r="F62" i="10"/>
  <c r="E62" i="10"/>
  <c r="D62" i="10" s="1"/>
  <c r="G61" i="10"/>
  <c r="F61" i="10"/>
  <c r="E61" i="10"/>
  <c r="D61" i="10" s="1"/>
  <c r="E60" i="10"/>
  <c r="D60" i="10" s="1"/>
  <c r="D59" i="10"/>
  <c r="D58" i="10"/>
  <c r="E56" i="10"/>
  <c r="D56" i="10" s="1"/>
  <c r="D55" i="10"/>
  <c r="D54" i="10"/>
  <c r="D53" i="10"/>
  <c r="D52" i="10"/>
  <c r="D51" i="10"/>
  <c r="G47" i="10"/>
  <c r="F47" i="10"/>
  <c r="E47" i="10"/>
  <c r="D47" i="10"/>
  <c r="G46" i="10"/>
  <c r="G48" i="10" s="1"/>
  <c r="F46" i="10"/>
  <c r="F48" i="10" s="1"/>
  <c r="D48" i="10" s="1"/>
  <c r="E46" i="10"/>
  <c r="E48" i="10" s="1"/>
  <c r="D46" i="10"/>
  <c r="D45" i="10"/>
  <c r="F44" i="10"/>
  <c r="F41" i="10"/>
  <c r="E41" i="10"/>
  <c r="G35" i="10"/>
  <c r="F34" i="10"/>
  <c r="E34" i="10"/>
  <c r="F33" i="10"/>
  <c r="D33" i="10"/>
  <c r="D32" i="10"/>
  <c r="D31" i="10"/>
  <c r="E30" i="10"/>
  <c r="F29" i="10"/>
  <c r="F30" i="10" s="1"/>
  <c r="E29" i="10"/>
  <c r="E35" i="10" s="1"/>
  <c r="D29" i="10"/>
  <c r="D28" i="10"/>
  <c r="D25" i="10"/>
  <c r="G24" i="10"/>
  <c r="G34" i="10" s="1"/>
  <c r="G36" i="10" s="1"/>
  <c r="F22" i="10"/>
  <c r="E22" i="10"/>
  <c r="D22" i="10"/>
  <c r="F21" i="10"/>
  <c r="D21" i="10"/>
  <c r="F20" i="10"/>
  <c r="D20" i="10"/>
  <c r="E19" i="10"/>
  <c r="D18" i="10"/>
  <c r="F17" i="10"/>
  <c r="F19" i="10" s="1"/>
  <c r="D17" i="10"/>
  <c r="G16" i="10"/>
  <c r="F16" i="10"/>
  <c r="D15" i="10"/>
  <c r="D14" i="10"/>
  <c r="D16" i="10" s="1"/>
  <c r="G13" i="10"/>
  <c r="D12" i="10"/>
  <c r="D11" i="10"/>
  <c r="D13" i="10" s="1"/>
  <c r="G10" i="10"/>
  <c r="F10" i="10"/>
  <c r="D10" i="10"/>
  <c r="D9" i="10"/>
  <c r="D8" i="10"/>
  <c r="D70" i="10" l="1"/>
  <c r="D19" i="10"/>
  <c r="G177" i="10"/>
  <c r="G163" i="10"/>
  <c r="G26" i="10"/>
  <c r="D26" i="10" s="1"/>
  <c r="D34" i="10"/>
  <c r="F35" i="10"/>
  <c r="D35" i="10" s="1"/>
  <c r="F64" i="10"/>
  <c r="G63" i="10"/>
  <c r="G64" i="10"/>
  <c r="G66" i="10" s="1"/>
  <c r="E90" i="10"/>
  <c r="E178" i="10"/>
  <c r="D116" i="10"/>
  <c r="E135" i="10"/>
  <c r="D162" i="10"/>
  <c r="G179" i="10"/>
  <c r="G183" i="10" s="1"/>
  <c r="D24" i="10"/>
  <c r="D30" i="10"/>
  <c r="E36" i="10"/>
  <c r="F65" i="10"/>
  <c r="F183" i="10" s="1"/>
  <c r="E63" i="10"/>
  <c r="E64" i="10"/>
  <c r="E65" i="10"/>
  <c r="E70" i="10"/>
  <c r="E115" i="10" s="1"/>
  <c r="E177" i="10" s="1"/>
  <c r="E181" i="10" s="1"/>
  <c r="E184" i="10" s="1"/>
  <c r="D93" i="10"/>
  <c r="D145" i="10"/>
  <c r="D142" i="10" s="1"/>
  <c r="E142" i="10"/>
  <c r="E161" i="10" s="1"/>
  <c r="F177" i="10"/>
  <c r="F63" i="10"/>
  <c r="F181" i="10" l="1"/>
  <c r="F184" i="10" s="1"/>
  <c r="F180" i="10"/>
  <c r="D115" i="10"/>
  <c r="E118" i="10"/>
  <c r="D118" i="10" s="1"/>
  <c r="D64" i="10"/>
  <c r="E66" i="10"/>
  <c r="E183" i="10"/>
  <c r="D183" i="10" s="1"/>
  <c r="D179" i="10"/>
  <c r="G181" i="10"/>
  <c r="G184" i="10" s="1"/>
  <c r="G180" i="10"/>
  <c r="F36" i="10"/>
  <c r="D161" i="10"/>
  <c r="E163" i="10"/>
  <c r="D163" i="10" s="1"/>
  <c r="D65" i="10"/>
  <c r="D63" i="10"/>
  <c r="D36" i="10"/>
  <c r="D135" i="10"/>
  <c r="E137" i="10"/>
  <c r="D137" i="10" s="1"/>
  <c r="E182" i="10"/>
  <c r="D182" i="10" s="1"/>
  <c r="D178" i="10"/>
  <c r="F66" i="10"/>
  <c r="E180" i="10" l="1"/>
  <c r="D180" i="10" s="1"/>
  <c r="D177" i="10"/>
  <c r="D66" i="10"/>
  <c r="D184" i="10" l="1"/>
  <c r="D181" i="10"/>
</calcChain>
</file>

<file path=xl/comments1.xml><?xml version="1.0" encoding="utf-8"?>
<comments xmlns="http://schemas.openxmlformats.org/spreadsheetml/2006/main">
  <authors>
    <author>Автор</author>
  </authors>
  <commentList>
    <comment ref="A13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<sst xmlns="http://schemas.openxmlformats.org/spreadsheetml/2006/main" count="501" uniqueCount="189">
  <si>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</si>
  <si>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</si>
  <si>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</si>
  <si>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</si>
  <si>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</si>
  <si>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</si>
  <si>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</si>
  <si>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</si>
  <si>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</si>
  <si>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</si>
  <si>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</si>
  <si>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</si>
  <si>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</si>
  <si>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</si>
  <si>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</si>
  <si>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</si>
  <si>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</si>
  <si>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</si>
  <si>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</si>
  <si>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</si>
  <si>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</si>
  <si>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</si>
  <si>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</si>
  <si>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</si>
  <si>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</si>
  <si>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</si>
  <si>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</si>
  <si>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</si>
  <si>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</si>
  <si>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</si>
  <si>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</si>
  <si>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</si>
  <si>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</si>
  <si>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</si>
  <si>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</si>
  <si>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</si>
  <si>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</si>
  <si>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</si>
  <si>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</si>
  <si>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</si>
  <si>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</si>
  <si>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</si>
  <si>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</si>
  <si>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</si>
  <si>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</si>
  <si>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</si>
  <si>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</si>
  <si>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</si>
  <si>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</si>
  <si>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</si>
  <si>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</si>
  <si>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</si>
  <si>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</si>
  <si>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</si>
  <si>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</si>
  <si>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</si>
  <si>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</si>
  <si>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</si>
  <si>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</si>
  <si>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</si>
  <si>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</si>
  <si>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</si>
  <si>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</si>
  <si>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</si>
  <si>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</si>
  <si>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</si>
  <si>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</si>
  <si>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</si>
  <si>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</si>
  <si>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</si>
  <si>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</si>
  <si>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</si>
  <si>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</si>
  <si>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</si>
  <si>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</si>
  <si>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</si>
  <si>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</si>
  <si>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</si>
  <si>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</si>
  <si>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</si>
  <si>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</si>
  <si>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</si>
  <si>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</si>
  <si>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</si>
  <si>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</si>
  <si>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</si>
  <si>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</si>
  <si>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</si>
  <si>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</si>
  <si>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</si>
  <si>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</si>
  <si>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</si>
  <si>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</si>
  <si>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</si>
  <si>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</si>
  <si>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</si>
  <si>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</si>
  <si>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</si>
  <si>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</si>
  <si>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</si>
  <si>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</si>
  <si>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</si>
  <si>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</si>
  <si>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</si>
  <si>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</si>
  <si>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</si>
  <si>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</si>
  <si>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</si>
  <si>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</si>
  <si>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</si>
  <si>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</si>
  <si>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</si>
  <si>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</si>
  <si>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</si>
  <si>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</si>
  <si>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</si>
  <si>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</si>
  <si>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</si>
  <si>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</si>
  <si>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</si>
  <si>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</si>
  <si>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</si>
  <si>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</si>
  <si>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</si>
  <si>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</si>
  <si>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</si>
  <si>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</si>
  <si>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</si>
  <si>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</si>
  <si>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</si>
  <si>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</si>
  <si>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</si>
  <si>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</si>
  <si>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</si>
  <si>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</si>
  <si>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</si>
  <si>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</si>
  <si>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</si>
  <si>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</si>
  <si>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</si>
  <si>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</si>
  <si>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</si>
  <si>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</si>
  <si>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</si>
  <si>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</si>
  <si>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</si>
  <si>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</si>
  <si>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</si>
  <si>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</si>
  <si>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</si>
  <si>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</si>
  <si>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</si>
  <si>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</si>
  <si>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</si>
  <si>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</si>
  <si>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</si>
  <si>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</si>
  <si>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</si>
  <si>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</si>
  <si>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</si>
  <si>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</si>
  <si>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</si>
  <si>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</si>
  <si>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</si>
  <si>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</si>
  <si>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</si>
  <si>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</si>
  <si>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</si>
  <si>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</si>
  <si>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</si>
  <si>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</si>
  <si>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</si>
  <si>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</si>
  <si>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</si>
  <si>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</si>
  <si>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</si>
  <si>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Комплекс процессных мероприятий № 7 «Услуги в области похоронного дела"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</si>
  <si>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</si>
  <si>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</si>
  <si>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</si>
  <si>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</si>
  <si>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 (остатки средств на начало текущего финансового года)</t>
  </si>
  <si>
    <t>Комплекс процессных мероприятий № 8 «Увековечивание памяти  погибщих при защите  Отечества "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</si>
  <si>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</si>
  <si>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2..8</t>
  </si>
  <si>
    <t>Благоустройство  общественной территории "Яблоневая аллея, 2 этап"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</si>
  <si>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</si>
  <si>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</si>
  <si>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Приобретение уличных светильников (средства из резервного депутатского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</si>
</sst>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81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6"/>
  <sheetViews>
    <sheetView tabSelected="1" view="pageBreakPreview" topLeftCell="A132" zoomScale="90" zoomScaleNormal="80" zoomScaleSheetLayoutView="90" workbookViewId="0">
      <selection activeCell="K114" sqref="K114"/>
    </sheetView>
  </sheetViews>
  <sheetFormatPr defaultColWidth="9.140625" defaultRowHeight="15.75" x14ac:dyDescent="0.25"/>
  <cols>
    <col min="1" max="1" width="7.85546875" style="24" customWidth="1"/>
    <col min="2" max="2" width="36.28515625" style="122" customWidth="1"/>
    <col min="3" max="3" width="14.85546875" style="17" customWidth="1"/>
    <col min="4" max="4" width="16.85546875" style="129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22" customWidth="1"/>
    <col min="9" max="9" width="21.28515625" style="17" customWidth="1"/>
    <col min="10" max="10" width="0.28515625" style="69" customWidth="1"/>
    <col min="11" max="11" width="30" style="39" customWidth="1"/>
    <col min="12" max="12" width="25.28515625" style="39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138"/>
      <c r="B1" s="138"/>
      <c r="C1" s="10"/>
      <c r="D1" s="11"/>
      <c r="E1" s="28"/>
      <c r="F1" s="28"/>
      <c r="G1" s="28"/>
      <c r="H1" s="9"/>
      <c r="I1" s="10" t="s">
        <v>72</v>
      </c>
    </row>
    <row r="2" spans="1:52" ht="50.25" customHeight="1" x14ac:dyDescent="0.25">
      <c r="A2" s="139" t="s">
        <v>171</v>
      </c>
      <c r="B2" s="139"/>
      <c r="C2" s="139"/>
      <c r="D2" s="139"/>
      <c r="E2" s="139"/>
      <c r="F2" s="139"/>
      <c r="G2" s="139"/>
      <c r="H2" s="139"/>
      <c r="I2" s="139"/>
    </row>
    <row r="3" spans="1:52" ht="30" customHeight="1" x14ac:dyDescent="0.25">
      <c r="A3" s="140" t="s">
        <v>8</v>
      </c>
      <c r="B3" s="141" t="s">
        <v>38</v>
      </c>
      <c r="C3" s="141" t="s">
        <v>9</v>
      </c>
      <c r="D3" s="142" t="s">
        <v>10</v>
      </c>
      <c r="E3" s="142"/>
      <c r="F3" s="142"/>
      <c r="G3" s="142"/>
      <c r="H3" s="141" t="s">
        <v>12</v>
      </c>
      <c r="I3" s="141" t="s">
        <v>13</v>
      </c>
    </row>
    <row r="4" spans="1:52" ht="40.5" customHeight="1" x14ac:dyDescent="0.25">
      <c r="A4" s="140"/>
      <c r="B4" s="141"/>
      <c r="C4" s="141"/>
      <c r="D4" s="129" t="s">
        <v>11</v>
      </c>
      <c r="E4" s="129" t="s">
        <v>75</v>
      </c>
      <c r="F4" s="129" t="s">
        <v>98</v>
      </c>
      <c r="G4" s="129" t="s">
        <v>126</v>
      </c>
      <c r="H4" s="141"/>
      <c r="I4" s="141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9"/>
      <c r="K5" s="40"/>
      <c r="L5" s="40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143" t="s">
        <v>114</v>
      </c>
      <c r="B6" s="143"/>
      <c r="C6" s="143"/>
      <c r="D6" s="143"/>
      <c r="E6" s="143"/>
      <c r="F6" s="143"/>
      <c r="G6" s="143"/>
      <c r="H6" s="143"/>
      <c r="I6" s="143"/>
      <c r="J6" s="69"/>
      <c r="K6" s="41"/>
      <c r="L6" s="41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144" t="s">
        <v>104</v>
      </c>
      <c r="B7" s="144"/>
      <c r="C7" s="144"/>
      <c r="D7" s="144"/>
      <c r="E7" s="144"/>
      <c r="F7" s="144"/>
      <c r="G7" s="144"/>
      <c r="H7" s="144"/>
      <c r="I7" s="144"/>
      <c r="J7" s="69"/>
      <c r="K7" s="41"/>
      <c r="L7" s="4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145" t="s">
        <v>42</v>
      </c>
      <c r="B8" s="146" t="s">
        <v>128</v>
      </c>
      <c r="C8" s="122" t="s">
        <v>14</v>
      </c>
      <c r="D8" s="12">
        <f>SUM(E8:G8)</f>
        <v>0</v>
      </c>
      <c r="E8" s="31">
        <v>0</v>
      </c>
      <c r="F8" s="31">
        <v>0</v>
      </c>
      <c r="G8" s="31">
        <v>0</v>
      </c>
      <c r="H8" s="147" t="s">
        <v>16</v>
      </c>
      <c r="I8" s="147" t="s">
        <v>26</v>
      </c>
      <c r="J8" s="70"/>
      <c r="K8" s="65"/>
      <c r="L8" s="66"/>
    </row>
    <row r="9" spans="1:52" s="22" customFormat="1" ht="29.25" customHeight="1" x14ac:dyDescent="0.25">
      <c r="A9" s="145"/>
      <c r="B9" s="146"/>
      <c r="C9" s="122" t="s">
        <v>15</v>
      </c>
      <c r="D9" s="12">
        <f>SUM(E9:G9)</f>
        <v>0</v>
      </c>
      <c r="E9" s="31">
        <v>0</v>
      </c>
      <c r="F9" s="31">
        <v>0</v>
      </c>
      <c r="G9" s="31">
        <v>0</v>
      </c>
      <c r="H9" s="148"/>
      <c r="I9" s="148"/>
      <c r="J9" s="70" t="s">
        <v>150</v>
      </c>
      <c r="K9" s="65"/>
      <c r="L9" s="66"/>
    </row>
    <row r="10" spans="1:52" s="22" customFormat="1" ht="21.75" customHeight="1" x14ac:dyDescent="0.25">
      <c r="A10" s="145"/>
      <c r="B10" s="146"/>
      <c r="C10" s="122" t="s">
        <v>11</v>
      </c>
      <c r="D10" s="12">
        <f>SUM(E10:G10)</f>
        <v>0</v>
      </c>
      <c r="E10" s="31">
        <v>0</v>
      </c>
      <c r="F10" s="31">
        <f>F8+F9</f>
        <v>0</v>
      </c>
      <c r="G10" s="31">
        <f>SUM(G8:G9)</f>
        <v>0</v>
      </c>
      <c r="H10" s="148"/>
      <c r="I10" s="148"/>
      <c r="J10" s="70"/>
      <c r="K10" s="65"/>
      <c r="L10" s="66"/>
    </row>
    <row r="11" spans="1:52" s="22" customFormat="1" ht="31.5" x14ac:dyDescent="0.25">
      <c r="A11" s="145" t="s">
        <v>43</v>
      </c>
      <c r="B11" s="146" t="s">
        <v>141</v>
      </c>
      <c r="C11" s="122" t="s">
        <v>14</v>
      </c>
      <c r="D11" s="12">
        <f>E11+F11+G11</f>
        <v>0</v>
      </c>
      <c r="E11" s="31">
        <v>0</v>
      </c>
      <c r="F11" s="31">
        <v>0</v>
      </c>
      <c r="G11" s="31">
        <v>0</v>
      </c>
      <c r="H11" s="148"/>
      <c r="I11" s="148"/>
      <c r="J11" s="70"/>
      <c r="K11" s="66"/>
      <c r="L11" s="66"/>
    </row>
    <row r="12" spans="1:52" s="22" customFormat="1" ht="39.75" customHeight="1" x14ac:dyDescent="0.25">
      <c r="A12" s="145"/>
      <c r="B12" s="146"/>
      <c r="C12" s="122" t="s">
        <v>15</v>
      </c>
      <c r="D12" s="12">
        <f>E12+F12+G12</f>
        <v>0</v>
      </c>
      <c r="E12" s="31">
        <v>0</v>
      </c>
      <c r="F12" s="31">
        <v>0</v>
      </c>
      <c r="G12" s="31">
        <v>0</v>
      </c>
      <c r="H12" s="148"/>
      <c r="I12" s="148"/>
      <c r="J12" s="70" t="s">
        <v>150</v>
      </c>
      <c r="K12" s="66"/>
      <c r="L12" s="66"/>
    </row>
    <row r="13" spans="1:52" s="22" customFormat="1" ht="25.5" customHeight="1" x14ac:dyDescent="0.25">
      <c r="A13" s="145"/>
      <c r="B13" s="146"/>
      <c r="C13" s="122" t="s">
        <v>11</v>
      </c>
      <c r="D13" s="12">
        <f>D11+D12</f>
        <v>0</v>
      </c>
      <c r="E13" s="31">
        <v>0</v>
      </c>
      <c r="F13" s="31">
        <v>0</v>
      </c>
      <c r="G13" s="31">
        <f>G11+G12</f>
        <v>0</v>
      </c>
      <c r="H13" s="148"/>
      <c r="I13" s="148"/>
      <c r="J13" s="70"/>
      <c r="K13" s="66"/>
      <c r="L13" s="66"/>
    </row>
    <row r="14" spans="1:52" s="22" customFormat="1" ht="31.5" x14ac:dyDescent="0.25">
      <c r="A14" s="145" t="s">
        <v>44</v>
      </c>
      <c r="B14" s="146" t="s">
        <v>142</v>
      </c>
      <c r="C14" s="122" t="s">
        <v>14</v>
      </c>
      <c r="D14" s="12">
        <f>E14+F14+G14</f>
        <v>0</v>
      </c>
      <c r="E14" s="31">
        <v>0</v>
      </c>
      <c r="F14" s="31">
        <v>0</v>
      </c>
      <c r="G14" s="31">
        <v>0</v>
      </c>
      <c r="H14" s="148"/>
      <c r="I14" s="148"/>
      <c r="J14" s="70"/>
      <c r="K14" s="66"/>
      <c r="L14" s="66"/>
    </row>
    <row r="15" spans="1:52" s="22" customFormat="1" ht="32.25" customHeight="1" x14ac:dyDescent="0.25">
      <c r="A15" s="145"/>
      <c r="B15" s="146"/>
      <c r="C15" s="122" t="s">
        <v>15</v>
      </c>
      <c r="D15" s="12">
        <f>E15+F15+G15</f>
        <v>0</v>
      </c>
      <c r="E15" s="31">
        <v>0</v>
      </c>
      <c r="F15" s="31">
        <v>0</v>
      </c>
      <c r="G15" s="31">
        <v>0</v>
      </c>
      <c r="H15" s="148"/>
      <c r="I15" s="148"/>
      <c r="J15" s="70" t="s">
        <v>150</v>
      </c>
      <c r="K15" s="66"/>
      <c r="L15" s="66"/>
    </row>
    <row r="16" spans="1:52" s="22" customFormat="1" x14ac:dyDescent="0.25">
      <c r="A16" s="145"/>
      <c r="B16" s="146"/>
      <c r="C16" s="122" t="s">
        <v>11</v>
      </c>
      <c r="D16" s="12">
        <f>D14+D15</f>
        <v>0</v>
      </c>
      <c r="E16" s="31">
        <v>0</v>
      </c>
      <c r="F16" s="31">
        <f>F14+F15</f>
        <v>0</v>
      </c>
      <c r="G16" s="31">
        <f>G14+G15</f>
        <v>0</v>
      </c>
      <c r="H16" s="148"/>
      <c r="I16" s="148"/>
      <c r="J16" s="71"/>
      <c r="K16" s="66"/>
      <c r="L16" s="66"/>
    </row>
    <row r="17" spans="1:52" s="22" customFormat="1" ht="31.5" x14ac:dyDescent="0.25">
      <c r="A17" s="149" t="s">
        <v>87</v>
      </c>
      <c r="B17" s="146" t="s">
        <v>119</v>
      </c>
      <c r="C17" s="122" t="s">
        <v>14</v>
      </c>
      <c r="D17" s="12">
        <f>E17+F17+G17</f>
        <v>2338.6999999999998</v>
      </c>
      <c r="E17" s="31">
        <v>0</v>
      </c>
      <c r="F17" s="31">
        <f>2314.14+24.56</f>
        <v>2338.6999999999998</v>
      </c>
      <c r="G17" s="31">
        <v>0</v>
      </c>
      <c r="H17" s="148"/>
      <c r="I17" s="148"/>
      <c r="J17" s="70"/>
      <c r="K17" s="65"/>
      <c r="L17" s="66"/>
    </row>
    <row r="18" spans="1:52" s="22" customFormat="1" ht="31.5" x14ac:dyDescent="0.25">
      <c r="A18" s="150"/>
      <c r="B18" s="146"/>
      <c r="C18" s="122" t="s">
        <v>15</v>
      </c>
      <c r="D18" s="12">
        <f t="shared" ref="D18:D22" si="0">E18+F18+G18</f>
        <v>23398.578430000001</v>
      </c>
      <c r="E18" s="31">
        <v>0</v>
      </c>
      <c r="F18" s="31">
        <v>23398.578430000001</v>
      </c>
      <c r="G18" s="31">
        <v>0</v>
      </c>
      <c r="H18" s="148"/>
      <c r="I18" s="148"/>
      <c r="J18" s="70"/>
      <c r="K18" s="66"/>
      <c r="L18" s="66"/>
    </row>
    <row r="19" spans="1:52" s="22" customFormat="1" x14ac:dyDescent="0.25">
      <c r="A19" s="151"/>
      <c r="B19" s="146"/>
      <c r="C19" s="122" t="s">
        <v>11</v>
      </c>
      <c r="D19" s="12">
        <f t="shared" si="0"/>
        <v>25737.278430000002</v>
      </c>
      <c r="E19" s="31">
        <f>E17+E18</f>
        <v>0</v>
      </c>
      <c r="F19" s="31">
        <f>F17+F18</f>
        <v>25737.278430000002</v>
      </c>
      <c r="G19" s="31">
        <v>0</v>
      </c>
      <c r="H19" s="148"/>
      <c r="I19" s="148"/>
      <c r="J19" s="70"/>
      <c r="K19" s="66"/>
      <c r="L19" s="66"/>
    </row>
    <row r="20" spans="1:52" s="22" customFormat="1" ht="31.5" x14ac:dyDescent="0.25">
      <c r="A20" s="152" t="s">
        <v>92</v>
      </c>
      <c r="B20" s="155" t="s">
        <v>120</v>
      </c>
      <c r="C20" s="127" t="s">
        <v>14</v>
      </c>
      <c r="D20" s="25">
        <f t="shared" si="0"/>
        <v>3034.0430799999999</v>
      </c>
      <c r="E20" s="80">
        <v>3034</v>
      </c>
      <c r="F20" s="80">
        <f>3410.02022+36.22286-3446.2</f>
        <v>4.3079999999918073E-2</v>
      </c>
      <c r="G20" s="80">
        <v>0</v>
      </c>
      <c r="H20" s="148"/>
      <c r="I20" s="148"/>
      <c r="J20" s="70"/>
      <c r="K20" s="101"/>
      <c r="L20" s="66"/>
    </row>
    <row r="21" spans="1:52" s="22" customFormat="1" ht="31.5" x14ac:dyDescent="0.25">
      <c r="A21" s="153"/>
      <c r="B21" s="155"/>
      <c r="C21" s="127" t="s">
        <v>15</v>
      </c>
      <c r="D21" s="25">
        <f t="shared" si="0"/>
        <v>34891.300000000003</v>
      </c>
      <c r="E21" s="80">
        <v>34891.300000000003</v>
      </c>
      <c r="F21" s="80">
        <f>34479.0933-34479.0933</f>
        <v>0</v>
      </c>
      <c r="G21" s="80">
        <v>0</v>
      </c>
      <c r="H21" s="148"/>
      <c r="I21" s="148"/>
      <c r="J21" s="70"/>
      <c r="K21" s="65"/>
      <c r="L21" s="66"/>
    </row>
    <row r="22" spans="1:52" s="22" customFormat="1" x14ac:dyDescent="0.25">
      <c r="A22" s="154"/>
      <c r="B22" s="155"/>
      <c r="C22" s="127" t="s">
        <v>11</v>
      </c>
      <c r="D22" s="25">
        <f t="shared" si="0"/>
        <v>37925.343080000006</v>
      </c>
      <c r="E22" s="80">
        <f>E20+E21</f>
        <v>37925.300000000003</v>
      </c>
      <c r="F22" s="80">
        <f>F20+F21</f>
        <v>4.3079999999918073E-2</v>
      </c>
      <c r="G22" s="80">
        <v>0</v>
      </c>
      <c r="H22" s="148"/>
      <c r="I22" s="148"/>
      <c r="J22" s="70"/>
      <c r="K22" s="65"/>
      <c r="L22" s="66"/>
    </row>
    <row r="23" spans="1:52" s="22" customFormat="1" ht="21" customHeight="1" x14ac:dyDescent="0.25">
      <c r="A23" s="156" t="s">
        <v>174</v>
      </c>
      <c r="B23" s="157"/>
      <c r="C23" s="157"/>
      <c r="D23" s="157"/>
      <c r="E23" s="157"/>
      <c r="F23" s="157"/>
      <c r="G23" s="157"/>
      <c r="H23" s="157"/>
      <c r="I23" s="158"/>
      <c r="J23" s="70"/>
      <c r="K23" s="65"/>
      <c r="L23" s="66"/>
    </row>
    <row r="24" spans="1:52" s="22" customFormat="1" ht="31.5" x14ac:dyDescent="0.25">
      <c r="A24" s="159" t="s">
        <v>124</v>
      </c>
      <c r="B24" s="147" t="s">
        <v>168</v>
      </c>
      <c r="C24" s="122" t="s">
        <v>14</v>
      </c>
      <c r="D24" s="12">
        <f>E24+F24+G24</f>
        <v>808.8</v>
      </c>
      <c r="E24" s="31">
        <v>0</v>
      </c>
      <c r="F24" s="31">
        <v>0</v>
      </c>
      <c r="G24" s="31">
        <f>1000-191.2</f>
        <v>808.8</v>
      </c>
      <c r="H24" s="147" t="s">
        <v>123</v>
      </c>
      <c r="I24" s="147" t="s">
        <v>169</v>
      </c>
      <c r="J24" s="70"/>
      <c r="K24" s="79"/>
      <c r="L24" s="66"/>
    </row>
    <row r="25" spans="1:52" s="22" customFormat="1" ht="31.5" x14ac:dyDescent="0.25">
      <c r="A25" s="160"/>
      <c r="B25" s="148"/>
      <c r="C25" s="122" t="s">
        <v>15</v>
      </c>
      <c r="D25" s="12">
        <f>E25+F25+G25</f>
        <v>7279.5</v>
      </c>
      <c r="E25" s="31">
        <v>0</v>
      </c>
      <c r="F25" s="31">
        <v>0</v>
      </c>
      <c r="G25" s="31">
        <v>7279.5</v>
      </c>
      <c r="H25" s="148"/>
      <c r="I25" s="148"/>
      <c r="J25" s="70"/>
      <c r="K25" s="65"/>
      <c r="L25" s="66"/>
    </row>
    <row r="26" spans="1:52" s="22" customFormat="1" x14ac:dyDescent="0.25">
      <c r="A26" s="161"/>
      <c r="B26" s="162"/>
      <c r="C26" s="122" t="s">
        <v>11</v>
      </c>
      <c r="D26" s="12">
        <f>E26+F26+G26</f>
        <v>8088.3</v>
      </c>
      <c r="E26" s="31">
        <v>0</v>
      </c>
      <c r="F26" s="31">
        <v>0</v>
      </c>
      <c r="G26" s="31">
        <f>G24+G25</f>
        <v>8088.3</v>
      </c>
      <c r="H26" s="162"/>
      <c r="I26" s="162"/>
      <c r="J26" s="70"/>
      <c r="K26" s="65"/>
      <c r="L26" s="66"/>
    </row>
    <row r="27" spans="1:52" s="3" customFormat="1" ht="34.5" customHeight="1" x14ac:dyDescent="0.25">
      <c r="A27" s="144" t="s">
        <v>172</v>
      </c>
      <c r="B27" s="144"/>
      <c r="C27" s="144"/>
      <c r="D27" s="144"/>
      <c r="E27" s="144"/>
      <c r="F27" s="144"/>
      <c r="G27" s="144"/>
      <c r="H27" s="144"/>
      <c r="I27" s="144"/>
      <c r="J27" s="69"/>
      <c r="K27" s="41"/>
      <c r="L27" s="4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163" t="s">
        <v>138</v>
      </c>
      <c r="B28" s="146" t="s">
        <v>139</v>
      </c>
      <c r="C28" s="122" t="s">
        <v>14</v>
      </c>
      <c r="D28" s="34">
        <f>E28+F28++G28</f>
        <v>187.1</v>
      </c>
      <c r="E28" s="31">
        <v>0</v>
      </c>
      <c r="F28" s="80">
        <v>187.1</v>
      </c>
      <c r="G28" s="34">
        <v>0</v>
      </c>
      <c r="H28" s="147" t="s">
        <v>16</v>
      </c>
      <c r="I28" s="147" t="s">
        <v>140</v>
      </c>
      <c r="J28" s="69"/>
      <c r="K28" s="41"/>
      <c r="L28" s="4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163"/>
      <c r="B29" s="146"/>
      <c r="C29" s="122" t="s">
        <v>15</v>
      </c>
      <c r="D29" s="34">
        <f>E29+F29+G29</f>
        <v>1891</v>
      </c>
      <c r="E29" s="34">
        <f>1891.1-1891.1</f>
        <v>0</v>
      </c>
      <c r="F29" s="31">
        <f>0+1891</f>
        <v>1891</v>
      </c>
      <c r="G29" s="34">
        <v>0</v>
      </c>
      <c r="H29" s="148"/>
      <c r="I29" s="148"/>
      <c r="J29" s="69" t="s">
        <v>166</v>
      </c>
      <c r="K29" s="41"/>
      <c r="L29" s="4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163"/>
      <c r="B30" s="146"/>
      <c r="C30" s="122" t="s">
        <v>11</v>
      </c>
      <c r="D30" s="34">
        <f>D28+D29</f>
        <v>2078.1</v>
      </c>
      <c r="E30" s="31">
        <f>E28+E29</f>
        <v>0</v>
      </c>
      <c r="F30" s="34">
        <f>F28+F29</f>
        <v>2078.1</v>
      </c>
      <c r="G30" s="34">
        <v>0</v>
      </c>
      <c r="H30" s="148"/>
      <c r="I30" s="148"/>
      <c r="J30" s="69"/>
      <c r="K30" s="41"/>
      <c r="L30" s="4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x14ac:dyDescent="0.25">
      <c r="A31" s="152" t="s">
        <v>179</v>
      </c>
      <c r="B31" s="164" t="s">
        <v>180</v>
      </c>
      <c r="C31" s="127" t="s">
        <v>14</v>
      </c>
      <c r="D31" s="104">
        <f t="shared" ref="D31:D36" si="1">E31+F31+G31</f>
        <v>474.11898000000002</v>
      </c>
      <c r="E31" s="80">
        <v>0</v>
      </c>
      <c r="F31" s="104">
        <v>474.11898000000002</v>
      </c>
      <c r="G31" s="104">
        <v>0</v>
      </c>
      <c r="H31" s="148"/>
      <c r="I31" s="148"/>
      <c r="J31" s="69"/>
      <c r="K31" s="41"/>
      <c r="L31" s="4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153"/>
      <c r="B32" s="165"/>
      <c r="C32" s="127" t="s">
        <v>15</v>
      </c>
      <c r="D32" s="104">
        <f t="shared" si="1"/>
        <v>4793.8999999999996</v>
      </c>
      <c r="E32" s="80">
        <v>0</v>
      </c>
      <c r="F32" s="104">
        <v>4793.8999999999996</v>
      </c>
      <c r="G32" s="104">
        <v>0</v>
      </c>
      <c r="H32" s="148"/>
      <c r="I32" s="148"/>
      <c r="J32" s="69"/>
      <c r="K32" s="41"/>
      <c r="L32" s="4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154"/>
      <c r="B33" s="166"/>
      <c r="C33" s="127" t="s">
        <v>11</v>
      </c>
      <c r="D33" s="104">
        <f t="shared" si="1"/>
        <v>5268.0189799999998</v>
      </c>
      <c r="E33" s="80">
        <v>0</v>
      </c>
      <c r="F33" s="104">
        <f>F31+F32</f>
        <v>5268.0189799999998</v>
      </c>
      <c r="G33" s="104">
        <v>0</v>
      </c>
      <c r="H33" s="148"/>
      <c r="I33" s="148"/>
      <c r="J33" s="69"/>
      <c r="K33" s="41"/>
      <c r="L33" s="4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4" customHeight="1" x14ac:dyDescent="0.25">
      <c r="A34" s="167"/>
      <c r="B34" s="170" t="s">
        <v>113</v>
      </c>
      <c r="C34" s="109" t="s">
        <v>14</v>
      </c>
      <c r="D34" s="33">
        <f t="shared" si="1"/>
        <v>6842.76206</v>
      </c>
      <c r="E34" s="33">
        <f>E8+E14+E11+E17+E28+E20</f>
        <v>3034</v>
      </c>
      <c r="F34" s="33">
        <f>F8+F14+F11+F17+F28+F20+F31</f>
        <v>2999.9620599999998</v>
      </c>
      <c r="G34" s="33">
        <f>G8+G14+G11+G17+G28+G24</f>
        <v>808.8</v>
      </c>
      <c r="H34" s="148"/>
      <c r="I34" s="148"/>
      <c r="J34" s="69"/>
      <c r="K34" s="41"/>
      <c r="L34" s="4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68"/>
      <c r="B35" s="171"/>
      <c r="C35" s="109" t="s">
        <v>15</v>
      </c>
      <c r="D35" s="33">
        <f t="shared" si="1"/>
        <v>72254.278430000006</v>
      </c>
      <c r="E35" s="12">
        <f>E9+E12+E15+E18+E21+E29</f>
        <v>34891.300000000003</v>
      </c>
      <c r="F35" s="12">
        <f>F9+F12+F15+F18+F21+F29+F32</f>
        <v>30083.478430000003</v>
      </c>
      <c r="G35" s="12">
        <f>G9+G12+G15+G18+G21+G29+G25</f>
        <v>7279.5</v>
      </c>
      <c r="H35" s="148"/>
      <c r="I35" s="148"/>
      <c r="J35" s="69"/>
      <c r="K35" s="41"/>
      <c r="L35" s="4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69"/>
      <c r="B36" s="139"/>
      <c r="C36" s="109" t="s">
        <v>11</v>
      </c>
      <c r="D36" s="33">
        <f t="shared" si="1"/>
        <v>79097.040489999999</v>
      </c>
      <c r="E36" s="12">
        <f>E34+E35</f>
        <v>37925.300000000003</v>
      </c>
      <c r="F36" s="12">
        <f>F34+F35</f>
        <v>33083.440490000001</v>
      </c>
      <c r="G36" s="12">
        <f t="shared" ref="G36" si="2">G34+G35</f>
        <v>8088.3</v>
      </c>
      <c r="H36" s="162"/>
      <c r="I36" s="162"/>
      <c r="J36" s="69"/>
      <c r="K36" s="41"/>
      <c r="L36" s="4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172" t="s">
        <v>115</v>
      </c>
      <c r="B37" s="173"/>
      <c r="C37" s="173"/>
      <c r="D37" s="173"/>
      <c r="E37" s="173"/>
      <c r="F37" s="173"/>
      <c r="G37" s="173"/>
      <c r="H37" s="173"/>
      <c r="I37" s="174"/>
      <c r="J37" s="69"/>
      <c r="K37" s="41"/>
      <c r="L37" s="4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175" t="s">
        <v>106</v>
      </c>
      <c r="B38" s="176"/>
      <c r="C38" s="176"/>
      <c r="D38" s="176"/>
      <c r="E38" s="176"/>
      <c r="F38" s="176"/>
      <c r="G38" s="176"/>
      <c r="H38" s="176"/>
      <c r="I38" s="177"/>
      <c r="J38" s="69"/>
      <c r="K38" s="41"/>
      <c r="L38" s="4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x14ac:dyDescent="0.25">
      <c r="A39" s="145" t="s">
        <v>105</v>
      </c>
      <c r="B39" s="147" t="s">
        <v>181</v>
      </c>
      <c r="C39" s="122" t="s">
        <v>14</v>
      </c>
      <c r="D39" s="12">
        <v>0</v>
      </c>
      <c r="E39" s="31">
        <v>586.20369000000005</v>
      </c>
      <c r="F39" s="31">
        <v>0</v>
      </c>
      <c r="G39" s="32">
        <v>0</v>
      </c>
      <c r="H39" s="146" t="s">
        <v>16</v>
      </c>
      <c r="I39" s="147" t="s">
        <v>69</v>
      </c>
      <c r="J39" s="69"/>
      <c r="K39" s="41"/>
      <c r="L39" s="4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145"/>
      <c r="B40" s="148"/>
      <c r="C40" s="122" t="s">
        <v>15</v>
      </c>
      <c r="D40" s="33">
        <v>0</v>
      </c>
      <c r="E40" s="31">
        <v>7788.1347900000001</v>
      </c>
      <c r="F40" s="31">
        <v>0</v>
      </c>
      <c r="G40" s="32">
        <v>0</v>
      </c>
      <c r="H40" s="146"/>
      <c r="I40" s="148"/>
      <c r="J40" s="69" t="s">
        <v>151</v>
      </c>
      <c r="K40" s="41"/>
      <c r="L40" s="4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33.75" customHeight="1" x14ac:dyDescent="0.25">
      <c r="A41" s="145"/>
      <c r="B41" s="162"/>
      <c r="C41" s="122" t="s">
        <v>11</v>
      </c>
      <c r="D41" s="33">
        <v>0</v>
      </c>
      <c r="E41" s="31">
        <f>E39+E40</f>
        <v>8374.3384800000003</v>
      </c>
      <c r="F41" s="31">
        <f>F39+F40</f>
        <v>0</v>
      </c>
      <c r="G41" s="32">
        <v>0</v>
      </c>
      <c r="H41" s="146"/>
      <c r="I41" s="148"/>
      <c r="J41" s="69"/>
      <c r="K41" s="41"/>
      <c r="L41" s="4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145" t="s">
        <v>121</v>
      </c>
      <c r="B42" s="146" t="s">
        <v>70</v>
      </c>
      <c r="C42" s="122" t="s">
        <v>14</v>
      </c>
      <c r="D42" s="12">
        <v>0</v>
      </c>
      <c r="E42" s="31">
        <v>0</v>
      </c>
      <c r="F42" s="31">
        <v>0</v>
      </c>
      <c r="G42" s="32">
        <v>0</v>
      </c>
      <c r="H42" s="146" t="s">
        <v>16</v>
      </c>
      <c r="I42" s="148"/>
      <c r="J42" s="69"/>
      <c r="K42" s="41"/>
      <c r="L42" s="4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145"/>
      <c r="B43" s="146"/>
      <c r="C43" s="122" t="s">
        <v>15</v>
      </c>
      <c r="D43" s="33">
        <v>0</v>
      </c>
      <c r="E43" s="31">
        <v>0</v>
      </c>
      <c r="F43" s="31">
        <v>0</v>
      </c>
      <c r="G43" s="32">
        <v>0</v>
      </c>
      <c r="H43" s="146"/>
      <c r="I43" s="148"/>
      <c r="J43" s="69"/>
      <c r="K43" s="41"/>
      <c r="L43" s="4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145"/>
      <c r="B44" s="146"/>
      <c r="C44" s="122" t="s">
        <v>11</v>
      </c>
      <c r="D44" s="33">
        <v>0</v>
      </c>
      <c r="E44" s="31">
        <v>0</v>
      </c>
      <c r="F44" s="31">
        <f>F42+F43</f>
        <v>0</v>
      </c>
      <c r="G44" s="32">
        <v>0</v>
      </c>
      <c r="H44" s="146"/>
      <c r="I44" s="148"/>
      <c r="J44" s="69"/>
      <c r="K44" s="41"/>
      <c r="L44" s="4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124" t="s">
        <v>51</v>
      </c>
      <c r="B45" s="51" t="s">
        <v>122</v>
      </c>
      <c r="C45" s="122" t="s">
        <v>14</v>
      </c>
      <c r="D45" s="33">
        <f>E45+F45+G45</f>
        <v>267</v>
      </c>
      <c r="E45" s="31">
        <v>267</v>
      </c>
      <c r="F45" s="31">
        <v>0</v>
      </c>
      <c r="G45" s="32">
        <v>0</v>
      </c>
      <c r="H45" s="122" t="s">
        <v>16</v>
      </c>
      <c r="I45" s="148"/>
      <c r="J45" s="69"/>
      <c r="K45" s="41"/>
      <c r="L45" s="4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178"/>
      <c r="B46" s="181" t="s">
        <v>112</v>
      </c>
      <c r="C46" s="109" t="s">
        <v>14</v>
      </c>
      <c r="D46" s="33">
        <f>E46+F46+G46</f>
        <v>853.20369000000005</v>
      </c>
      <c r="E46" s="12">
        <f>E39+E42+E45</f>
        <v>853.20369000000005</v>
      </c>
      <c r="F46" s="12">
        <f t="shared" ref="F46:G46" si="3">F39+F42+F45</f>
        <v>0</v>
      </c>
      <c r="G46" s="12">
        <f t="shared" si="3"/>
        <v>0</v>
      </c>
      <c r="H46" s="170" t="s">
        <v>16</v>
      </c>
      <c r="I46" s="148"/>
      <c r="J46" s="69"/>
      <c r="K46" s="41"/>
      <c r="L46" s="4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179"/>
      <c r="B47" s="182"/>
      <c r="C47" s="109" t="s">
        <v>15</v>
      </c>
      <c r="D47" s="33">
        <f t="shared" ref="D47:D48" si="4">E47+F47+G47</f>
        <v>7788.1347900000001</v>
      </c>
      <c r="E47" s="12">
        <f>E40+E43</f>
        <v>7788.1347900000001</v>
      </c>
      <c r="F47" s="12">
        <f t="shared" ref="F47:G47" si="5">F40+F43</f>
        <v>0</v>
      </c>
      <c r="G47" s="12">
        <f t="shared" si="5"/>
        <v>0</v>
      </c>
      <c r="H47" s="171"/>
      <c r="I47" s="148"/>
      <c r="J47" s="69"/>
      <c r="K47" s="41"/>
      <c r="L47" s="4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180"/>
      <c r="B48" s="183"/>
      <c r="C48" s="109" t="s">
        <v>11</v>
      </c>
      <c r="D48" s="33">
        <f t="shared" si="4"/>
        <v>8641.3384800000003</v>
      </c>
      <c r="E48" s="12">
        <f>E46+E47</f>
        <v>8641.3384800000003</v>
      </c>
      <c r="F48" s="12">
        <f t="shared" ref="F48:G48" si="6">F46+F47</f>
        <v>0</v>
      </c>
      <c r="G48" s="12">
        <f t="shared" si="6"/>
        <v>0</v>
      </c>
      <c r="H48" s="139"/>
      <c r="I48" s="162"/>
      <c r="J48" s="69"/>
      <c r="K48" s="41"/>
      <c r="L48" s="4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184" t="s">
        <v>107</v>
      </c>
      <c r="B49" s="185"/>
      <c r="C49" s="185"/>
      <c r="D49" s="185"/>
      <c r="E49" s="185"/>
      <c r="F49" s="185"/>
      <c r="G49" s="185"/>
      <c r="H49" s="185"/>
      <c r="I49" s="186"/>
      <c r="J49" s="69"/>
      <c r="K49" s="41"/>
      <c r="L49" s="4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175" t="s">
        <v>108</v>
      </c>
      <c r="B50" s="176"/>
      <c r="C50" s="176"/>
      <c r="D50" s="176"/>
      <c r="E50" s="176"/>
      <c r="F50" s="176"/>
      <c r="G50" s="176"/>
      <c r="H50" s="176"/>
      <c r="I50" s="177"/>
      <c r="J50" s="69"/>
      <c r="K50" s="41"/>
      <c r="L50" s="4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49" t="s">
        <v>109</v>
      </c>
      <c r="B51" s="147" t="s">
        <v>74</v>
      </c>
      <c r="C51" s="122" t="s">
        <v>14</v>
      </c>
      <c r="D51" s="12">
        <f>SUM(E51:G51)</f>
        <v>0</v>
      </c>
      <c r="E51" s="31">
        <v>0</v>
      </c>
      <c r="F51" s="31">
        <v>0</v>
      </c>
      <c r="G51" s="32">
        <v>0</v>
      </c>
      <c r="H51" s="146" t="s">
        <v>16</v>
      </c>
      <c r="I51" s="146" t="s">
        <v>22</v>
      </c>
      <c r="J51" s="69"/>
      <c r="K51" s="41"/>
      <c r="L51" s="4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150"/>
      <c r="B52" s="148"/>
      <c r="C52" s="122" t="s">
        <v>15</v>
      </c>
      <c r="D52" s="12">
        <f t="shared" ref="D52:D56" si="7">SUM(E52:G52)</f>
        <v>0</v>
      </c>
      <c r="E52" s="31">
        <v>0</v>
      </c>
      <c r="F52" s="31">
        <v>0</v>
      </c>
      <c r="G52" s="32">
        <v>0</v>
      </c>
      <c r="H52" s="146"/>
      <c r="I52" s="146"/>
      <c r="J52" s="69"/>
      <c r="K52" s="41"/>
      <c r="L52" s="4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51"/>
      <c r="B53" s="162"/>
      <c r="C53" s="122" t="s">
        <v>11</v>
      </c>
      <c r="D53" s="12">
        <f t="shared" si="7"/>
        <v>0</v>
      </c>
      <c r="E53" s="31">
        <v>0</v>
      </c>
      <c r="F53" s="31">
        <v>0</v>
      </c>
      <c r="G53" s="32">
        <v>0</v>
      </c>
      <c r="H53" s="146"/>
      <c r="I53" s="146"/>
      <c r="J53" s="69"/>
      <c r="K53" s="41"/>
      <c r="L53" s="4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x14ac:dyDescent="0.25">
      <c r="A54" s="149" t="s">
        <v>55</v>
      </c>
      <c r="B54" s="147" t="s">
        <v>129</v>
      </c>
      <c r="C54" s="122" t="s">
        <v>14</v>
      </c>
      <c r="D54" s="12">
        <f t="shared" si="7"/>
        <v>116.7</v>
      </c>
      <c r="E54" s="31">
        <v>116.7</v>
      </c>
      <c r="F54" s="31">
        <v>0</v>
      </c>
      <c r="G54" s="32">
        <v>0</v>
      </c>
      <c r="H54" s="146"/>
      <c r="I54" s="146"/>
      <c r="J54" s="69"/>
      <c r="K54" s="41"/>
      <c r="L54" s="4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150"/>
      <c r="B55" s="148"/>
      <c r="C55" s="122" t="s">
        <v>15</v>
      </c>
      <c r="D55" s="12">
        <f t="shared" si="7"/>
        <v>1341.9</v>
      </c>
      <c r="E55" s="31">
        <v>1341.9</v>
      </c>
      <c r="F55" s="31">
        <v>0</v>
      </c>
      <c r="G55" s="32">
        <v>0</v>
      </c>
      <c r="H55" s="146"/>
      <c r="I55" s="146"/>
      <c r="J55" s="69" t="s">
        <v>130</v>
      </c>
      <c r="K55" s="41"/>
      <c r="L55" s="4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151"/>
      <c r="B56" s="162"/>
      <c r="C56" s="122" t="s">
        <v>11</v>
      </c>
      <c r="D56" s="12">
        <f t="shared" si="7"/>
        <v>1458.6000000000001</v>
      </c>
      <c r="E56" s="31">
        <f>E54+E55</f>
        <v>1458.6000000000001</v>
      </c>
      <c r="F56" s="31">
        <v>0</v>
      </c>
      <c r="G56" s="31">
        <v>0</v>
      </c>
      <c r="H56" s="146"/>
      <c r="I56" s="146"/>
      <c r="J56" s="72"/>
      <c r="K56" s="41"/>
      <c r="L56" s="4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196" t="s">
        <v>110</v>
      </c>
      <c r="B57" s="197"/>
      <c r="C57" s="197"/>
      <c r="D57" s="197"/>
      <c r="E57" s="197"/>
      <c r="F57" s="197"/>
      <c r="G57" s="197"/>
      <c r="H57" s="197"/>
      <c r="I57" s="198"/>
      <c r="J57" s="72"/>
      <c r="K57" s="41"/>
      <c r="L57" s="4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x14ac:dyDescent="0.25">
      <c r="A58" s="145" t="s">
        <v>76</v>
      </c>
      <c r="B58" s="146" t="s">
        <v>103</v>
      </c>
      <c r="C58" s="122" t="s">
        <v>14</v>
      </c>
      <c r="D58" s="12">
        <f>E58+F58</f>
        <v>235.51</v>
      </c>
      <c r="E58" s="31">
        <v>0</v>
      </c>
      <c r="F58" s="31">
        <v>235.51</v>
      </c>
      <c r="G58" s="17">
        <v>0</v>
      </c>
      <c r="H58" s="199" t="s">
        <v>16</v>
      </c>
      <c r="I58" s="200" t="s">
        <v>33</v>
      </c>
      <c r="J58" s="72"/>
      <c r="K58" s="41"/>
      <c r="L58" s="4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145"/>
      <c r="B59" s="146"/>
      <c r="C59" s="122" t="s">
        <v>15</v>
      </c>
      <c r="D59" s="12">
        <f t="shared" ref="D59:D60" si="8">E59+F59</f>
        <v>2381.2661600000001</v>
      </c>
      <c r="E59" s="31">
        <v>0</v>
      </c>
      <c r="F59" s="31">
        <v>2381.2661600000001</v>
      </c>
      <c r="G59" s="17">
        <v>0</v>
      </c>
      <c r="H59" s="199"/>
      <c r="I59" s="201"/>
      <c r="J59" s="72"/>
      <c r="K59" s="41"/>
      <c r="L59" s="4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145"/>
      <c r="B60" s="146"/>
      <c r="C60" s="122" t="s">
        <v>11</v>
      </c>
      <c r="D60" s="12">
        <f t="shared" si="8"/>
        <v>2616.7761600000003</v>
      </c>
      <c r="E60" s="31">
        <f>E58+E59</f>
        <v>0</v>
      </c>
      <c r="F60" s="31">
        <v>2616.7761600000003</v>
      </c>
      <c r="G60" s="17">
        <v>0</v>
      </c>
      <c r="H60" s="199"/>
      <c r="I60" s="202"/>
      <c r="J60" s="72"/>
      <c r="K60" s="41"/>
      <c r="L60" s="4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203" t="s">
        <v>111</v>
      </c>
      <c r="B61" s="204"/>
      <c r="C61" s="15" t="s">
        <v>14</v>
      </c>
      <c r="D61" s="30">
        <f>E61+F61+G61</f>
        <v>352.21</v>
      </c>
      <c r="E61" s="30">
        <f>E51+E54+E58</f>
        <v>116.7</v>
      </c>
      <c r="F61" s="30">
        <f t="shared" ref="F61:G62" si="9">F51+F54+F58</f>
        <v>235.51</v>
      </c>
      <c r="G61" s="30">
        <f t="shared" si="9"/>
        <v>0</v>
      </c>
      <c r="H61" s="209"/>
      <c r="I61" s="210"/>
      <c r="J61" s="69"/>
      <c r="K61" s="41"/>
      <c r="L61" s="4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205"/>
      <c r="B62" s="206"/>
      <c r="C62" s="15" t="s">
        <v>15</v>
      </c>
      <c r="D62" s="30">
        <f t="shared" ref="D62:D63" si="10">E62+F62+G62</f>
        <v>3723.1661600000002</v>
      </c>
      <c r="E62" s="30">
        <f>E52+E55+E59</f>
        <v>1341.9</v>
      </c>
      <c r="F62" s="30">
        <f>F52+F55+F59</f>
        <v>2381.2661600000001</v>
      </c>
      <c r="G62" s="30">
        <f t="shared" si="9"/>
        <v>0</v>
      </c>
      <c r="H62" s="211"/>
      <c r="I62" s="212"/>
      <c r="J62" s="70"/>
      <c r="K62" s="41"/>
      <c r="L62" s="4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207"/>
      <c r="B63" s="208"/>
      <c r="C63" s="15" t="s">
        <v>11</v>
      </c>
      <c r="D63" s="30">
        <f t="shared" si="10"/>
        <v>4075.3761600000007</v>
      </c>
      <c r="E63" s="30">
        <f>E61+E62</f>
        <v>1458.6000000000001</v>
      </c>
      <c r="F63" s="30">
        <f t="shared" ref="F63:G63" si="11">F61+F62</f>
        <v>2616.7761600000003</v>
      </c>
      <c r="G63" s="30">
        <f t="shared" si="11"/>
        <v>0</v>
      </c>
      <c r="H63" s="213"/>
      <c r="I63" s="214"/>
      <c r="J63" s="70"/>
      <c r="K63" s="41"/>
      <c r="L63" s="4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3" customFormat="1" ht="31.5" x14ac:dyDescent="0.25">
      <c r="A64" s="187" t="s">
        <v>164</v>
      </c>
      <c r="B64" s="187"/>
      <c r="C64" s="118" t="s">
        <v>14</v>
      </c>
      <c r="D64" s="38">
        <f>E64+F64+G64</f>
        <v>8048.1757500000003</v>
      </c>
      <c r="E64" s="38">
        <f>E61+E46+E34</f>
        <v>4003.9036900000001</v>
      </c>
      <c r="F64" s="38">
        <f t="shared" ref="F64:G65" si="12">F61+F46+F34</f>
        <v>3235.4720600000001</v>
      </c>
      <c r="G64" s="38">
        <f t="shared" si="12"/>
        <v>808.8</v>
      </c>
      <c r="H64" s="59"/>
      <c r="I64" s="60"/>
      <c r="J64" s="73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</row>
    <row r="65" spans="1:52" s="3" customFormat="1" ht="31.5" x14ac:dyDescent="0.25">
      <c r="A65" s="187"/>
      <c r="B65" s="187"/>
      <c r="C65" s="118" t="s">
        <v>15</v>
      </c>
      <c r="D65" s="38">
        <f t="shared" ref="D65:D66" si="13">E65+F65+G65</f>
        <v>83765.57938000001</v>
      </c>
      <c r="E65" s="38">
        <f>E62+E47+E35</f>
        <v>44021.334790000001</v>
      </c>
      <c r="F65" s="38">
        <f>F62+F47+F35</f>
        <v>32464.744590000002</v>
      </c>
      <c r="G65" s="38">
        <f t="shared" si="12"/>
        <v>7279.5</v>
      </c>
      <c r="H65" s="61"/>
      <c r="I65" s="62"/>
      <c r="J65" s="70"/>
      <c r="K65" s="41"/>
      <c r="L65" s="4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187"/>
      <c r="B66" s="187"/>
      <c r="C66" s="118" t="s">
        <v>11</v>
      </c>
      <c r="D66" s="38">
        <f t="shared" si="13"/>
        <v>91813.755130000005</v>
      </c>
      <c r="E66" s="38">
        <f>E64+E65</f>
        <v>48025.23848</v>
      </c>
      <c r="F66" s="38">
        <f t="shared" ref="F66" si="14">F64+F65</f>
        <v>35700.216650000002</v>
      </c>
      <c r="G66" s="38">
        <f>G64+G65</f>
        <v>8088.3</v>
      </c>
      <c r="H66" s="63"/>
      <c r="I66" s="64"/>
      <c r="J66" s="69"/>
      <c r="K66" s="41"/>
      <c r="L66" s="4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4"/>
      <c r="B67" s="55"/>
      <c r="C67" s="55"/>
      <c r="D67" s="56"/>
      <c r="E67" s="56"/>
      <c r="F67" s="56"/>
      <c r="G67" s="56"/>
      <c r="H67" s="57"/>
      <c r="I67" s="58"/>
      <c r="J67" s="70"/>
    </row>
    <row r="68" spans="1:52" s="18" customFormat="1" ht="27.75" customHeight="1" x14ac:dyDescent="0.25">
      <c r="A68" s="188" t="s">
        <v>62</v>
      </c>
      <c r="B68" s="189"/>
      <c r="C68" s="189"/>
      <c r="D68" s="189"/>
      <c r="E68" s="189"/>
      <c r="F68" s="189"/>
      <c r="G68" s="189"/>
      <c r="H68" s="189"/>
      <c r="I68" s="190"/>
      <c r="J68" s="69"/>
      <c r="K68" s="41"/>
      <c r="L68" s="4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175" t="s">
        <v>45</v>
      </c>
      <c r="B69" s="176"/>
      <c r="C69" s="176"/>
      <c r="D69" s="176"/>
      <c r="E69" s="176"/>
      <c r="F69" s="176"/>
      <c r="G69" s="176"/>
      <c r="H69" s="176"/>
      <c r="I69" s="177"/>
      <c r="J69" s="69"/>
      <c r="K69" s="41"/>
      <c r="L69" s="4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130">
        <v>1</v>
      </c>
      <c r="B70" s="109" t="s">
        <v>0</v>
      </c>
      <c r="C70" s="109" t="s">
        <v>14</v>
      </c>
      <c r="D70" s="33">
        <f>D71+D72+D73+D74+D75</f>
        <v>23578</v>
      </c>
      <c r="E70" s="33">
        <f>E71+E72+E73+E74+E75</f>
        <v>12853.3</v>
      </c>
      <c r="F70" s="33">
        <f>F71+F72+F73+F74+F75</f>
        <v>0</v>
      </c>
      <c r="G70" s="33">
        <f>G71+G72+G73+G74+G75</f>
        <v>10724.7</v>
      </c>
      <c r="H70" s="109" t="s">
        <v>16</v>
      </c>
      <c r="I70" s="109" t="s">
        <v>18</v>
      </c>
      <c r="J70" s="69"/>
      <c r="K70" s="136"/>
      <c r="L70" s="4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78.75" x14ac:dyDescent="0.25">
      <c r="A71" s="121" t="s">
        <v>42</v>
      </c>
      <c r="B71" s="122" t="s">
        <v>1</v>
      </c>
      <c r="C71" s="122" t="s">
        <v>14</v>
      </c>
      <c r="D71" s="34">
        <f>SUM(E71:G71)</f>
        <v>21048</v>
      </c>
      <c r="E71" s="31">
        <f>11000-420+653.3-210</f>
        <v>11023.3</v>
      </c>
      <c r="F71" s="80">
        <f>9024.7-187.1-3200-5637.6</f>
        <v>0</v>
      </c>
      <c r="G71" s="34">
        <v>10024.700000000001</v>
      </c>
      <c r="H71" s="122" t="s">
        <v>16</v>
      </c>
      <c r="I71" s="122" t="s">
        <v>18</v>
      </c>
      <c r="K71" s="42"/>
      <c r="L71" s="82"/>
    </row>
    <row r="72" spans="1:52" ht="78.75" x14ac:dyDescent="0.25">
      <c r="A72" s="121" t="s">
        <v>43</v>
      </c>
      <c r="B72" s="122" t="s">
        <v>2</v>
      </c>
      <c r="C72" s="122" t="s">
        <v>14</v>
      </c>
      <c r="D72" s="34">
        <f>SUM(E72:G72)</f>
        <v>2200</v>
      </c>
      <c r="E72" s="34">
        <f>1200+300</f>
        <v>1500</v>
      </c>
      <c r="F72" s="31">
        <f>600-600</f>
        <v>0</v>
      </c>
      <c r="G72" s="34">
        <v>700</v>
      </c>
      <c r="H72" s="122" t="s">
        <v>16</v>
      </c>
      <c r="I72" s="122" t="s">
        <v>18</v>
      </c>
      <c r="J72" s="69" t="s">
        <v>152</v>
      </c>
    </row>
    <row r="73" spans="1:52" ht="63" customHeight="1" x14ac:dyDescent="0.25">
      <c r="A73" s="121" t="s">
        <v>44</v>
      </c>
      <c r="B73" s="120" t="s">
        <v>73</v>
      </c>
      <c r="C73" s="122" t="s">
        <v>14</v>
      </c>
      <c r="D73" s="34">
        <f>E73+F73+G73</f>
        <v>0</v>
      </c>
      <c r="E73" s="34">
        <v>0</v>
      </c>
      <c r="F73" s="34">
        <v>0</v>
      </c>
      <c r="G73" s="34">
        <v>0</v>
      </c>
      <c r="H73" s="122" t="s">
        <v>16</v>
      </c>
      <c r="I73" s="122" t="s">
        <v>18</v>
      </c>
      <c r="J73" s="69" t="s">
        <v>153</v>
      </c>
    </row>
    <row r="74" spans="1:52" ht="59.25" customHeight="1" x14ac:dyDescent="0.25">
      <c r="A74" s="126" t="s">
        <v>87</v>
      </c>
      <c r="B74" s="120" t="s">
        <v>173</v>
      </c>
      <c r="C74" s="122" t="s">
        <v>14</v>
      </c>
      <c r="D74" s="31">
        <f>E74+F74+G74</f>
        <v>120</v>
      </c>
      <c r="E74" s="31">
        <f>0+120</f>
        <v>120</v>
      </c>
      <c r="F74" s="31">
        <v>0</v>
      </c>
      <c r="G74" s="31">
        <v>0</v>
      </c>
      <c r="H74" s="127" t="s">
        <v>16</v>
      </c>
      <c r="I74" s="127" t="s">
        <v>18</v>
      </c>
    </row>
    <row r="75" spans="1:52" ht="48" customHeight="1" x14ac:dyDescent="0.25">
      <c r="A75" s="24" t="s">
        <v>92</v>
      </c>
      <c r="B75" s="137" t="s">
        <v>188</v>
      </c>
      <c r="C75" s="137" t="s">
        <v>14</v>
      </c>
      <c r="D75" s="31">
        <f>E75+F75+G75</f>
        <v>210</v>
      </c>
      <c r="E75" s="31">
        <v>210</v>
      </c>
      <c r="F75" s="31">
        <v>0</v>
      </c>
      <c r="G75" s="31">
        <v>0</v>
      </c>
      <c r="H75" s="137" t="s">
        <v>16</v>
      </c>
      <c r="I75" s="137" t="s">
        <v>18</v>
      </c>
      <c r="K75" s="191"/>
      <c r="L75" s="191"/>
    </row>
    <row r="76" spans="1:52" s="3" customFormat="1" ht="141.75" x14ac:dyDescent="0.25">
      <c r="A76" s="130" t="s">
        <v>40</v>
      </c>
      <c r="B76" s="131" t="s">
        <v>3</v>
      </c>
      <c r="C76" s="131" t="s">
        <v>14</v>
      </c>
      <c r="D76" s="33">
        <f>E76+F76+G76</f>
        <v>4379.7753500000008</v>
      </c>
      <c r="E76" s="87">
        <f>E77+E78+E79+E80+E81+E82+E85+E86+E87</f>
        <v>4192.6753500000004</v>
      </c>
      <c r="F76" s="87">
        <f>F77+F78+F79+F80+F81+F82+F85+F86+F87</f>
        <v>187.1</v>
      </c>
      <c r="G76" s="33">
        <f>G77+G78+G79+G80+G81+G82+G85+G86+G87</f>
        <v>0</v>
      </c>
      <c r="H76" s="131" t="s">
        <v>16</v>
      </c>
      <c r="I76" s="131" t="s">
        <v>19</v>
      </c>
      <c r="J76" s="69"/>
      <c r="K76" s="41"/>
      <c r="L76" s="4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1.5" customHeight="1" x14ac:dyDescent="0.25">
      <c r="A77" s="24" t="s">
        <v>105</v>
      </c>
      <c r="B77" s="120" t="s">
        <v>4</v>
      </c>
      <c r="C77" s="120" t="s">
        <v>14</v>
      </c>
      <c r="D77" s="34">
        <f t="shared" ref="D77:D81" si="15">E77+F77+G77</f>
        <v>88.7</v>
      </c>
      <c r="E77" s="34">
        <v>88.7</v>
      </c>
      <c r="F77" s="34">
        <v>0</v>
      </c>
      <c r="G77" s="34">
        <v>0</v>
      </c>
      <c r="H77" s="120" t="s">
        <v>16</v>
      </c>
      <c r="I77" s="120" t="s">
        <v>4</v>
      </c>
      <c r="J77" s="69" t="s">
        <v>154</v>
      </c>
      <c r="K77" s="39"/>
      <c r="L77" s="39"/>
    </row>
    <row r="78" spans="1:52" s="20" customFormat="1" ht="55.5" customHeight="1" x14ac:dyDescent="0.25">
      <c r="A78" s="24" t="s">
        <v>51</v>
      </c>
      <c r="B78" s="120" t="s">
        <v>5</v>
      </c>
      <c r="C78" s="120" t="s">
        <v>14</v>
      </c>
      <c r="D78" s="34">
        <f t="shared" si="15"/>
        <v>0</v>
      </c>
      <c r="E78" s="34">
        <v>0</v>
      </c>
      <c r="F78" s="34">
        <v>0</v>
      </c>
      <c r="G78" s="34">
        <v>0</v>
      </c>
      <c r="H78" s="120" t="s">
        <v>16</v>
      </c>
      <c r="I78" s="120" t="s">
        <v>20</v>
      </c>
      <c r="J78" s="69" t="s">
        <v>155</v>
      </c>
      <c r="K78" s="39"/>
      <c r="L78" s="39"/>
    </row>
    <row r="79" spans="1:52" s="20" customFormat="1" ht="63" x14ac:dyDescent="0.25">
      <c r="A79" s="24" t="s">
        <v>52</v>
      </c>
      <c r="B79" s="120" t="s">
        <v>82</v>
      </c>
      <c r="C79" s="120" t="s">
        <v>14</v>
      </c>
      <c r="D79" s="34">
        <f t="shared" si="15"/>
        <v>0</v>
      </c>
      <c r="E79" s="34">
        <v>0</v>
      </c>
      <c r="F79" s="34">
        <v>0</v>
      </c>
      <c r="G79" s="34">
        <v>0</v>
      </c>
      <c r="H79" s="120" t="s">
        <v>16</v>
      </c>
      <c r="I79" s="120" t="s">
        <v>33</v>
      </c>
      <c r="J79" s="69"/>
      <c r="K79" s="39"/>
      <c r="L79" s="39"/>
    </row>
    <row r="80" spans="1:52" s="20" customFormat="1" ht="51" customHeight="1" x14ac:dyDescent="0.25">
      <c r="A80" s="24" t="s">
        <v>80</v>
      </c>
      <c r="B80" s="120" t="s">
        <v>91</v>
      </c>
      <c r="C80" s="120" t="s">
        <v>14</v>
      </c>
      <c r="D80" s="34">
        <f t="shared" si="15"/>
        <v>300</v>
      </c>
      <c r="E80" s="31">
        <f>0+300</f>
        <v>300</v>
      </c>
      <c r="F80" s="34">
        <v>0</v>
      </c>
      <c r="G80" s="34">
        <v>0</v>
      </c>
      <c r="H80" s="120" t="s">
        <v>16</v>
      </c>
      <c r="I80" s="120" t="s">
        <v>33</v>
      </c>
      <c r="J80" s="69" t="s">
        <v>131</v>
      </c>
      <c r="K80" s="39"/>
      <c r="L80" s="39"/>
    </row>
    <row r="81" spans="1:13" s="20" customFormat="1" ht="46.5" customHeight="1" x14ac:dyDescent="0.25">
      <c r="A81" s="24" t="s">
        <v>53</v>
      </c>
      <c r="B81" s="120" t="s">
        <v>93</v>
      </c>
      <c r="C81" s="120" t="s">
        <v>14</v>
      </c>
      <c r="D81" s="34">
        <f t="shared" si="15"/>
        <v>0</v>
      </c>
      <c r="E81" s="35">
        <v>0</v>
      </c>
      <c r="F81" s="35">
        <v>0</v>
      </c>
      <c r="G81" s="35">
        <v>0</v>
      </c>
      <c r="H81" s="120" t="s">
        <v>16</v>
      </c>
      <c r="I81" s="120" t="s">
        <v>20</v>
      </c>
      <c r="J81" s="69" t="s">
        <v>156</v>
      </c>
      <c r="K81" s="39"/>
      <c r="L81" s="39"/>
    </row>
    <row r="82" spans="1:13" s="20" customFormat="1" ht="0.75" hidden="1" customHeight="1" x14ac:dyDescent="0.25">
      <c r="A82" s="159" t="s">
        <v>81</v>
      </c>
      <c r="B82" s="192" t="s">
        <v>101</v>
      </c>
      <c r="C82" s="122" t="s">
        <v>14</v>
      </c>
      <c r="D82" s="34">
        <f>E82+F82+G82</f>
        <v>0</v>
      </c>
      <c r="E82" s="35">
        <v>0</v>
      </c>
      <c r="F82" s="35">
        <v>0</v>
      </c>
      <c r="G82" s="35">
        <v>0</v>
      </c>
      <c r="H82" s="192" t="s">
        <v>16</v>
      </c>
      <c r="I82" s="195" t="s">
        <v>33</v>
      </c>
      <c r="J82" s="69"/>
      <c r="K82" s="39"/>
      <c r="L82" s="39"/>
    </row>
    <row r="83" spans="1:13" s="20" customFormat="1" ht="28.5" hidden="1" customHeight="1" x14ac:dyDescent="0.25">
      <c r="A83" s="160"/>
      <c r="B83" s="193"/>
      <c r="C83" s="122" t="s">
        <v>15</v>
      </c>
      <c r="D83" s="31">
        <f>E83+F83+G83</f>
        <v>0</v>
      </c>
      <c r="E83" s="35">
        <v>0</v>
      </c>
      <c r="F83" s="35">
        <v>0</v>
      </c>
      <c r="G83" s="35">
        <v>0</v>
      </c>
      <c r="H83" s="193"/>
      <c r="I83" s="195"/>
      <c r="J83" s="69" t="s">
        <v>157</v>
      </c>
      <c r="K83" s="39"/>
      <c r="L83" s="39"/>
    </row>
    <row r="84" spans="1:13" s="27" customFormat="1" ht="23.25" hidden="1" customHeight="1" x14ac:dyDescent="0.25">
      <c r="A84" s="161"/>
      <c r="B84" s="194"/>
      <c r="C84" s="122" t="s">
        <v>11</v>
      </c>
      <c r="D84" s="34">
        <f>D82+D83</f>
        <v>0</v>
      </c>
      <c r="E84" s="35">
        <f>E82+E83</f>
        <v>0</v>
      </c>
      <c r="F84" s="35">
        <f>F82+F83</f>
        <v>0</v>
      </c>
      <c r="G84" s="35">
        <f>G82+G83</f>
        <v>0</v>
      </c>
      <c r="H84" s="194"/>
      <c r="I84" s="195"/>
      <c r="J84" s="74"/>
      <c r="K84" s="39"/>
      <c r="L84" s="39"/>
    </row>
    <row r="85" spans="1:13" s="27" customFormat="1" ht="46.5" hidden="1" customHeight="1" x14ac:dyDescent="0.25">
      <c r="A85" s="116" t="s">
        <v>83</v>
      </c>
      <c r="B85" s="114" t="s">
        <v>143</v>
      </c>
      <c r="C85" s="120" t="s">
        <v>14</v>
      </c>
      <c r="D85" s="34">
        <f>E85+F85+G85</f>
        <v>0</v>
      </c>
      <c r="E85" s="35">
        <v>0</v>
      </c>
      <c r="F85" s="35">
        <v>0</v>
      </c>
      <c r="G85" s="35">
        <v>0</v>
      </c>
      <c r="H85" s="120" t="s">
        <v>16</v>
      </c>
      <c r="I85" s="120" t="s">
        <v>20</v>
      </c>
      <c r="J85" s="74" t="s">
        <v>148</v>
      </c>
      <c r="K85" s="39"/>
      <c r="L85" s="39"/>
    </row>
    <row r="86" spans="1:13" s="27" customFormat="1" ht="47.25" customHeight="1" x14ac:dyDescent="0.25">
      <c r="A86" s="115" t="s">
        <v>81</v>
      </c>
      <c r="B86" s="113" t="s">
        <v>132</v>
      </c>
      <c r="C86" s="122" t="s">
        <v>14</v>
      </c>
      <c r="D86" s="34">
        <f>E86+F86+G86</f>
        <v>0</v>
      </c>
      <c r="E86" s="35">
        <v>0</v>
      </c>
      <c r="F86" s="35">
        <v>0</v>
      </c>
      <c r="G86" s="35">
        <v>0</v>
      </c>
      <c r="H86" s="119" t="s">
        <v>16</v>
      </c>
      <c r="I86" s="119" t="s">
        <v>33</v>
      </c>
      <c r="J86" s="74" t="s">
        <v>158</v>
      </c>
      <c r="K86" s="39"/>
      <c r="L86" s="39"/>
    </row>
    <row r="87" spans="1:13" s="20" customFormat="1" ht="63" x14ac:dyDescent="0.25">
      <c r="A87" s="83" t="s">
        <v>184</v>
      </c>
      <c r="B87" s="84" t="s">
        <v>54</v>
      </c>
      <c r="C87" s="123" t="s">
        <v>14</v>
      </c>
      <c r="D87" s="80">
        <f>E87+F87+G87</f>
        <v>3991.0753500000005</v>
      </c>
      <c r="E87" s="85">
        <f>0+6325-586.2-1000-311.72665-638.298+15.2</f>
        <v>3803.9753500000006</v>
      </c>
      <c r="F87" s="85">
        <v>187.1</v>
      </c>
      <c r="G87" s="85">
        <v>0</v>
      </c>
      <c r="H87" s="123" t="s">
        <v>16</v>
      </c>
      <c r="I87" s="123" t="s">
        <v>20</v>
      </c>
      <c r="J87" s="78"/>
      <c r="K87" s="106"/>
      <c r="L87" s="100"/>
      <c r="M87" s="107"/>
    </row>
    <row r="88" spans="1:13" s="22" customFormat="1" ht="56.45" customHeight="1" x14ac:dyDescent="0.25">
      <c r="A88" s="221" t="s">
        <v>41</v>
      </c>
      <c r="B88" s="218" t="s">
        <v>117</v>
      </c>
      <c r="C88" s="131" t="s">
        <v>14</v>
      </c>
      <c r="D88" s="33">
        <f>E88+F88+G88</f>
        <v>638</v>
      </c>
      <c r="E88" s="47">
        <f>638</f>
        <v>638</v>
      </c>
      <c r="F88" s="47">
        <v>0</v>
      </c>
      <c r="G88" s="47">
        <v>0</v>
      </c>
      <c r="H88" s="192" t="s">
        <v>16</v>
      </c>
      <c r="I88" s="192" t="s">
        <v>33</v>
      </c>
      <c r="J88" s="69"/>
      <c r="K88" s="41"/>
      <c r="L88" s="41"/>
    </row>
    <row r="89" spans="1:13" s="22" customFormat="1" ht="56.45" customHeight="1" x14ac:dyDescent="0.25">
      <c r="A89" s="222"/>
      <c r="B89" s="219"/>
      <c r="C89" s="131" t="s">
        <v>102</v>
      </c>
      <c r="D89" s="33">
        <f>E89+F89+G89</f>
        <v>10000</v>
      </c>
      <c r="E89" s="47">
        <f>0+E92</f>
        <v>10000</v>
      </c>
      <c r="F89" s="47">
        <v>0</v>
      </c>
      <c r="G89" s="47">
        <v>0</v>
      </c>
      <c r="H89" s="193"/>
      <c r="I89" s="193"/>
      <c r="J89" s="69"/>
      <c r="K89" s="41"/>
      <c r="L89" s="41"/>
    </row>
    <row r="90" spans="1:13" s="22" customFormat="1" ht="46.5" customHeight="1" x14ac:dyDescent="0.25">
      <c r="A90" s="223"/>
      <c r="B90" s="220"/>
      <c r="C90" s="131" t="s">
        <v>11</v>
      </c>
      <c r="D90" s="33">
        <f>D88+D89</f>
        <v>10638</v>
      </c>
      <c r="E90" s="47">
        <f>E88+E89</f>
        <v>10638</v>
      </c>
      <c r="F90" s="47">
        <v>0</v>
      </c>
      <c r="G90" s="47">
        <v>0</v>
      </c>
      <c r="H90" s="193"/>
      <c r="I90" s="193"/>
      <c r="J90" s="69"/>
      <c r="K90" s="41"/>
      <c r="L90" s="41"/>
    </row>
    <row r="91" spans="1:13" s="22" customFormat="1" ht="38.25" customHeight="1" x14ac:dyDescent="0.25">
      <c r="A91" s="159" t="s">
        <v>186</v>
      </c>
      <c r="B91" s="164" t="s">
        <v>185</v>
      </c>
      <c r="C91" s="127" t="s">
        <v>14</v>
      </c>
      <c r="D91" s="104">
        <f>E91+F91+G91</f>
        <v>638.298</v>
      </c>
      <c r="E91" s="105">
        <v>638.298</v>
      </c>
      <c r="F91" s="105">
        <v>0</v>
      </c>
      <c r="G91" s="105">
        <v>0</v>
      </c>
      <c r="H91" s="193"/>
      <c r="I91" s="193"/>
      <c r="J91" s="69"/>
      <c r="K91" s="215"/>
      <c r="L91" s="215"/>
    </row>
    <row r="92" spans="1:13" s="22" customFormat="1" ht="37.5" customHeight="1" x14ac:dyDescent="0.25">
      <c r="A92" s="160"/>
      <c r="B92" s="165"/>
      <c r="C92" s="127" t="s">
        <v>102</v>
      </c>
      <c r="D92" s="104">
        <f>E92+F92+G92</f>
        <v>10000</v>
      </c>
      <c r="E92" s="105">
        <v>10000</v>
      </c>
      <c r="F92" s="105">
        <v>0</v>
      </c>
      <c r="G92" s="105">
        <v>0</v>
      </c>
      <c r="H92" s="193"/>
      <c r="I92" s="193"/>
      <c r="J92" s="69"/>
      <c r="K92" s="41"/>
      <c r="L92" s="41"/>
    </row>
    <row r="93" spans="1:13" s="22" customFormat="1" ht="23.25" customHeight="1" x14ac:dyDescent="0.25">
      <c r="A93" s="161"/>
      <c r="B93" s="166"/>
      <c r="C93" s="127" t="s">
        <v>11</v>
      </c>
      <c r="D93" s="104">
        <f>D91+D92</f>
        <v>10638.298000000001</v>
      </c>
      <c r="E93" s="105">
        <f>E91+E92</f>
        <v>10638.298000000001</v>
      </c>
      <c r="F93" s="105">
        <v>0</v>
      </c>
      <c r="G93" s="105">
        <v>0</v>
      </c>
      <c r="H93" s="193"/>
      <c r="I93" s="193"/>
      <c r="J93" s="69"/>
      <c r="K93" s="41"/>
      <c r="L93" s="41"/>
    </row>
    <row r="94" spans="1:13" s="22" customFormat="1" ht="31.5" x14ac:dyDescent="0.25">
      <c r="A94" s="159" t="s">
        <v>55</v>
      </c>
      <c r="B94" s="147" t="s">
        <v>162</v>
      </c>
      <c r="C94" s="122" t="s">
        <v>14</v>
      </c>
      <c r="D94" s="31">
        <f t="shared" ref="D94:D96" si="16">E94+F94+G94</f>
        <v>0</v>
      </c>
      <c r="E94" s="32">
        <v>0</v>
      </c>
      <c r="F94" s="35">
        <v>0</v>
      </c>
      <c r="G94" s="35">
        <v>0</v>
      </c>
      <c r="H94" s="193"/>
      <c r="I94" s="193"/>
      <c r="J94" s="69"/>
      <c r="K94" s="41"/>
      <c r="L94" s="41"/>
    </row>
    <row r="95" spans="1:13" s="22" customFormat="1" ht="36.75" customHeight="1" x14ac:dyDescent="0.25">
      <c r="A95" s="160"/>
      <c r="B95" s="148"/>
      <c r="C95" s="122" t="s">
        <v>102</v>
      </c>
      <c r="D95" s="31">
        <f t="shared" si="16"/>
        <v>0</v>
      </c>
      <c r="E95" s="32">
        <v>0</v>
      </c>
      <c r="F95" s="35">
        <v>0</v>
      </c>
      <c r="G95" s="35">
        <v>0</v>
      </c>
      <c r="H95" s="193"/>
      <c r="I95" s="193"/>
      <c r="J95" s="69" t="s">
        <v>165</v>
      </c>
      <c r="K95" s="41"/>
      <c r="L95" s="41"/>
    </row>
    <row r="96" spans="1:13" s="22" customFormat="1" ht="27.75" customHeight="1" x14ac:dyDescent="0.25">
      <c r="A96" s="161"/>
      <c r="B96" s="162"/>
      <c r="C96" s="122" t="s">
        <v>11</v>
      </c>
      <c r="D96" s="31">
        <f t="shared" si="16"/>
        <v>0</v>
      </c>
      <c r="E96" s="32">
        <f>E95+E94</f>
        <v>0</v>
      </c>
      <c r="F96" s="35">
        <v>0</v>
      </c>
      <c r="G96" s="35">
        <v>0</v>
      </c>
      <c r="H96" s="194"/>
      <c r="I96" s="194"/>
      <c r="J96" s="69"/>
      <c r="K96" s="41"/>
      <c r="L96" s="41"/>
    </row>
    <row r="97" spans="1:52" s="22" customFormat="1" ht="31.5" customHeight="1" x14ac:dyDescent="0.25">
      <c r="A97" s="216" t="s">
        <v>48</v>
      </c>
      <c r="B97" s="217" t="s">
        <v>95</v>
      </c>
      <c r="C97" s="131" t="s">
        <v>14</v>
      </c>
      <c r="D97" s="33">
        <f>E97+F97+G97</f>
        <v>157.89474000000001</v>
      </c>
      <c r="E97" s="33">
        <f>E100+E103</f>
        <v>157.89474000000001</v>
      </c>
      <c r="F97" s="33">
        <f t="shared" ref="F97:G97" si="17">F100+F103</f>
        <v>0</v>
      </c>
      <c r="G97" s="33">
        <f t="shared" si="17"/>
        <v>0</v>
      </c>
      <c r="H97" s="218" t="s">
        <v>16</v>
      </c>
      <c r="I97" s="218" t="s">
        <v>21</v>
      </c>
      <c r="J97" s="69"/>
      <c r="K97" s="41"/>
      <c r="L97" s="41"/>
    </row>
    <row r="98" spans="1:52" s="22" customFormat="1" ht="31.5" x14ac:dyDescent="0.25">
      <c r="A98" s="216"/>
      <c r="B98" s="217"/>
      <c r="C98" s="131" t="s">
        <v>15</v>
      </c>
      <c r="D98" s="33">
        <f>D101+D104</f>
        <v>3000</v>
      </c>
      <c r="E98" s="33">
        <f>E101+E104</f>
        <v>3000</v>
      </c>
      <c r="F98" s="33">
        <v>0</v>
      </c>
      <c r="G98" s="33">
        <v>0</v>
      </c>
      <c r="H98" s="219"/>
      <c r="I98" s="219"/>
      <c r="J98" s="69"/>
      <c r="K98" s="41"/>
      <c r="L98" s="41"/>
    </row>
    <row r="99" spans="1:52" s="22" customFormat="1" x14ac:dyDescent="0.25">
      <c r="A99" s="216"/>
      <c r="B99" s="217"/>
      <c r="C99" s="131" t="s">
        <v>11</v>
      </c>
      <c r="D99" s="33">
        <f>D102+D105</f>
        <v>3157.8947399999997</v>
      </c>
      <c r="E99" s="33">
        <f>E102+E105</f>
        <v>3157.8947399999997</v>
      </c>
      <c r="F99" s="33">
        <f t="shared" ref="F99" si="18">F97+F98</f>
        <v>0</v>
      </c>
      <c r="G99" s="33">
        <v>0</v>
      </c>
      <c r="H99" s="220"/>
      <c r="I99" s="220"/>
      <c r="J99" s="69"/>
      <c r="K99" s="41"/>
      <c r="L99" s="41"/>
    </row>
    <row r="100" spans="1:52" s="20" customFormat="1" ht="31.5" x14ac:dyDescent="0.25">
      <c r="A100" s="159" t="s">
        <v>56</v>
      </c>
      <c r="B100" s="147" t="s">
        <v>147</v>
      </c>
      <c r="C100" s="122" t="s">
        <v>14</v>
      </c>
      <c r="D100" s="31">
        <f t="shared" ref="D100:D105" si="19">E100+F100+G100</f>
        <v>52.63158</v>
      </c>
      <c r="E100" s="35">
        <v>52.63158</v>
      </c>
      <c r="F100" s="35">
        <v>0</v>
      </c>
      <c r="G100" s="35">
        <v>0</v>
      </c>
      <c r="H100" s="147" t="s">
        <v>16</v>
      </c>
      <c r="I100" s="147" t="s">
        <v>21</v>
      </c>
      <c r="J100" s="69"/>
      <c r="K100" s="39"/>
      <c r="L100" s="39"/>
    </row>
    <row r="101" spans="1:52" s="20" customFormat="1" ht="36" x14ac:dyDescent="0.25">
      <c r="A101" s="160"/>
      <c r="B101" s="148"/>
      <c r="C101" s="122" t="s">
        <v>15</v>
      </c>
      <c r="D101" s="34">
        <f t="shared" si="19"/>
        <v>1000</v>
      </c>
      <c r="E101" s="35">
        <v>1000</v>
      </c>
      <c r="F101" s="35">
        <v>0</v>
      </c>
      <c r="G101" s="35">
        <v>0</v>
      </c>
      <c r="H101" s="148"/>
      <c r="I101" s="148"/>
      <c r="J101" s="69" t="s">
        <v>144</v>
      </c>
      <c r="K101" s="39"/>
      <c r="L101" s="39"/>
    </row>
    <row r="102" spans="1:52" x14ac:dyDescent="0.25">
      <c r="A102" s="161"/>
      <c r="B102" s="162"/>
      <c r="C102" s="122" t="s">
        <v>11</v>
      </c>
      <c r="D102" s="34">
        <f t="shared" si="19"/>
        <v>1052.63158</v>
      </c>
      <c r="E102" s="35">
        <v>1052.63158</v>
      </c>
      <c r="F102" s="35">
        <f t="shared" ref="F102:G102" si="20">F100+F101</f>
        <v>0</v>
      </c>
      <c r="G102" s="35">
        <f t="shared" si="20"/>
        <v>0</v>
      </c>
      <c r="H102" s="162"/>
      <c r="I102" s="162"/>
    </row>
    <row r="103" spans="1:52" ht="31.5" x14ac:dyDescent="0.25">
      <c r="A103" s="159" t="s">
        <v>118</v>
      </c>
      <c r="B103" s="147" t="s">
        <v>146</v>
      </c>
      <c r="C103" s="122" t="s">
        <v>14</v>
      </c>
      <c r="D103" s="31">
        <f t="shared" si="19"/>
        <v>105.26316</v>
      </c>
      <c r="E103" s="35">
        <v>105.26316</v>
      </c>
      <c r="F103" s="35">
        <v>0</v>
      </c>
      <c r="G103" s="35">
        <v>0</v>
      </c>
      <c r="H103" s="147" t="s">
        <v>16</v>
      </c>
      <c r="I103" s="147" t="s">
        <v>21</v>
      </c>
    </row>
    <row r="104" spans="1:52" s="3" customFormat="1" ht="52.5" customHeight="1" x14ac:dyDescent="0.25">
      <c r="A104" s="160"/>
      <c r="B104" s="148"/>
      <c r="C104" s="122" t="s">
        <v>15</v>
      </c>
      <c r="D104" s="34">
        <f t="shared" si="19"/>
        <v>2000</v>
      </c>
      <c r="E104" s="35">
        <v>2000</v>
      </c>
      <c r="F104" s="35">
        <v>0</v>
      </c>
      <c r="G104" s="35">
        <v>0</v>
      </c>
      <c r="H104" s="148"/>
      <c r="I104" s="148"/>
      <c r="J104" s="69" t="s">
        <v>145</v>
      </c>
      <c r="K104" s="41"/>
      <c r="L104" s="41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x14ac:dyDescent="0.25">
      <c r="A105" s="161"/>
      <c r="B105" s="162"/>
      <c r="C105" s="122" t="s">
        <v>11</v>
      </c>
      <c r="D105" s="34">
        <f t="shared" si="19"/>
        <v>2105.26316</v>
      </c>
      <c r="E105" s="35">
        <v>2105.26316</v>
      </c>
      <c r="F105" s="35">
        <f t="shared" ref="F105:G105" si="21">F104+F103</f>
        <v>0</v>
      </c>
      <c r="G105" s="35">
        <f t="shared" si="21"/>
        <v>0</v>
      </c>
      <c r="H105" s="162"/>
      <c r="I105" s="162"/>
    </row>
    <row r="106" spans="1:52" ht="75.75" customHeight="1" x14ac:dyDescent="0.25">
      <c r="A106" s="110" t="s">
        <v>49</v>
      </c>
      <c r="B106" s="109" t="s">
        <v>6</v>
      </c>
      <c r="C106" s="109" t="s">
        <v>14</v>
      </c>
      <c r="D106" s="12">
        <f>E106+F106+G106</f>
        <v>0</v>
      </c>
      <c r="E106" s="12">
        <f>E107</f>
        <v>0</v>
      </c>
      <c r="F106" s="12">
        <f>F107</f>
        <v>0</v>
      </c>
      <c r="G106" s="12">
        <f t="shared" ref="G106" si="22">G107</f>
        <v>0</v>
      </c>
      <c r="H106" s="109" t="s">
        <v>16</v>
      </c>
      <c r="I106" s="109" t="s">
        <v>21</v>
      </c>
    </row>
    <row r="107" spans="1:52" ht="75.75" customHeight="1" x14ac:dyDescent="0.25">
      <c r="A107" s="121" t="s">
        <v>63</v>
      </c>
      <c r="B107" s="122" t="s">
        <v>7</v>
      </c>
      <c r="C107" s="122" t="s">
        <v>14</v>
      </c>
      <c r="D107" s="31">
        <f>E107+F107+G107</f>
        <v>0</v>
      </c>
      <c r="E107" s="31">
        <v>0</v>
      </c>
      <c r="F107" s="31">
        <v>0</v>
      </c>
      <c r="G107" s="31">
        <v>0</v>
      </c>
      <c r="H107" s="122" t="s">
        <v>16</v>
      </c>
      <c r="I107" s="122" t="s">
        <v>21</v>
      </c>
    </row>
    <row r="108" spans="1:52" s="3" customFormat="1" ht="31.5" hidden="1" x14ac:dyDescent="0.25">
      <c r="A108" s="224" t="s">
        <v>50</v>
      </c>
      <c r="B108" s="225" t="s">
        <v>133</v>
      </c>
      <c r="C108" s="117" t="s">
        <v>14</v>
      </c>
      <c r="D108" s="81">
        <f>E108+F108+G108</f>
        <v>0</v>
      </c>
      <c r="E108" s="81">
        <v>0</v>
      </c>
      <c r="F108" s="81">
        <v>0</v>
      </c>
      <c r="G108" s="81">
        <v>0</v>
      </c>
      <c r="H108" s="225" t="s">
        <v>17</v>
      </c>
      <c r="I108" s="225" t="s">
        <v>22</v>
      </c>
      <c r="J108" s="75"/>
      <c r="K108" s="41"/>
      <c r="L108" s="4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42.75" hidden="1" customHeight="1" x14ac:dyDescent="0.25">
      <c r="A109" s="224"/>
      <c r="B109" s="225"/>
      <c r="C109" s="117" t="s">
        <v>15</v>
      </c>
      <c r="D109" s="81">
        <f t="shared" ref="D109:D114" si="23">E109+F109+G109</f>
        <v>0</v>
      </c>
      <c r="E109" s="81">
        <v>0</v>
      </c>
      <c r="F109" s="81">
        <v>0</v>
      </c>
      <c r="G109" s="81">
        <v>0</v>
      </c>
      <c r="H109" s="225"/>
      <c r="I109" s="225"/>
      <c r="J109" s="75"/>
      <c r="K109" s="41"/>
      <c r="L109" s="4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224"/>
      <c r="B110" s="225"/>
      <c r="C110" s="117" t="s">
        <v>11</v>
      </c>
      <c r="D110" s="81">
        <f>D108+D109</f>
        <v>0</v>
      </c>
      <c r="E110" s="81">
        <f>E109+E108</f>
        <v>0</v>
      </c>
      <c r="F110" s="81">
        <f>F108+F109</f>
        <v>0</v>
      </c>
      <c r="G110" s="81">
        <f>G108+G109</f>
        <v>0</v>
      </c>
      <c r="H110" s="225"/>
      <c r="I110" s="225"/>
      <c r="J110" s="75"/>
      <c r="K110" s="41"/>
      <c r="L110" s="4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.5" hidden="1" customHeight="1" x14ac:dyDescent="0.25">
      <c r="A111" s="149" t="s">
        <v>134</v>
      </c>
      <c r="B111" s="147" t="s">
        <v>135</v>
      </c>
      <c r="C111" s="122" t="s">
        <v>14</v>
      </c>
      <c r="D111" s="31">
        <v>0</v>
      </c>
      <c r="E111" s="31">
        <v>0</v>
      </c>
      <c r="F111" s="31">
        <v>0</v>
      </c>
      <c r="G111" s="31">
        <v>0</v>
      </c>
      <c r="H111" s="147" t="s">
        <v>17</v>
      </c>
      <c r="I111" s="226" t="s">
        <v>22</v>
      </c>
      <c r="J111" s="76"/>
      <c r="K111" s="41"/>
      <c r="L111" s="4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hidden="1" x14ac:dyDescent="0.25">
      <c r="A112" s="150"/>
      <c r="B112" s="148"/>
      <c r="C112" s="122" t="s">
        <v>15</v>
      </c>
      <c r="D112" s="31">
        <v>0</v>
      </c>
      <c r="E112" s="31">
        <v>0</v>
      </c>
      <c r="F112" s="31">
        <v>0</v>
      </c>
      <c r="G112" s="31">
        <v>0</v>
      </c>
      <c r="H112" s="148"/>
      <c r="I112" s="227"/>
      <c r="J112" s="76"/>
      <c r="K112" s="41"/>
      <c r="L112" s="4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idden="1" x14ac:dyDescent="0.25">
      <c r="A113" s="151"/>
      <c r="B113" s="162"/>
      <c r="C113" s="122" t="s">
        <v>11</v>
      </c>
      <c r="D113" s="31">
        <v>0</v>
      </c>
      <c r="E113" s="31">
        <v>0</v>
      </c>
      <c r="F113" s="31">
        <v>0</v>
      </c>
      <c r="G113" s="31">
        <v>0</v>
      </c>
      <c r="H113" s="162"/>
      <c r="I113" s="228"/>
      <c r="J113" s="76"/>
      <c r="K113" s="41"/>
      <c r="L113" s="4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157.5" x14ac:dyDescent="0.25">
      <c r="A114" s="110" t="s">
        <v>84</v>
      </c>
      <c r="B114" s="109" t="s">
        <v>71</v>
      </c>
      <c r="C114" s="109" t="s">
        <v>14</v>
      </c>
      <c r="D114" s="12">
        <f t="shared" si="23"/>
        <v>182191.02000000002</v>
      </c>
      <c r="E114" s="25">
        <f>61600+531.5+1282.8</f>
        <v>63414.3</v>
      </c>
      <c r="F114" s="12">
        <f>66681.7+1000-21270.78</f>
        <v>46410.92</v>
      </c>
      <c r="G114" s="12">
        <f>71365.8+1000</f>
        <v>72365.8</v>
      </c>
      <c r="H114" s="109" t="s">
        <v>97</v>
      </c>
      <c r="I114" s="109" t="s">
        <v>22</v>
      </c>
      <c r="J114" s="69"/>
      <c r="K114" s="88"/>
      <c r="L114" s="4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31.5" x14ac:dyDescent="0.25">
      <c r="A115" s="229" t="s">
        <v>64</v>
      </c>
      <c r="B115" s="230"/>
      <c r="C115" s="15" t="s">
        <v>14</v>
      </c>
      <c r="D115" s="30">
        <f>E115+F115+G115</f>
        <v>210944.69008999999</v>
      </c>
      <c r="E115" s="30">
        <f>E70+E76+E88+E97+E106+E108+E114</f>
        <v>81256.17009</v>
      </c>
      <c r="F115" s="30">
        <f>F70+F76+F88+F97+F106+F108+F114</f>
        <v>46598.02</v>
      </c>
      <c r="G115" s="30">
        <f>G70+G76+G88+G97+G106+G108+G114</f>
        <v>83090.5</v>
      </c>
      <c r="H115" s="235"/>
      <c r="I115" s="235"/>
      <c r="J115" s="69"/>
      <c r="K115" s="41"/>
      <c r="L115" s="4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3" customFormat="1" ht="31.5" x14ac:dyDescent="0.25">
      <c r="A116" s="231"/>
      <c r="B116" s="232"/>
      <c r="C116" s="15" t="s">
        <v>102</v>
      </c>
      <c r="D116" s="30">
        <f t="shared" ref="D116:D118" si="24">E116+F116+G116</f>
        <v>10000</v>
      </c>
      <c r="E116" s="30">
        <f>E89</f>
        <v>10000</v>
      </c>
      <c r="F116" s="30">
        <f>F89</f>
        <v>0</v>
      </c>
      <c r="G116" s="30">
        <f>G89</f>
        <v>0</v>
      </c>
      <c r="H116" s="236"/>
      <c r="I116" s="236"/>
      <c r="J116" s="69"/>
      <c r="K116" s="41"/>
      <c r="L116" s="4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 spans="1:52" s="3" customFormat="1" ht="31.5" x14ac:dyDescent="0.25">
      <c r="A117" s="231"/>
      <c r="B117" s="232"/>
      <c r="C117" s="15" t="s">
        <v>15</v>
      </c>
      <c r="D117" s="30">
        <f t="shared" si="24"/>
        <v>3000</v>
      </c>
      <c r="E117" s="30">
        <f>E98+E109</f>
        <v>3000</v>
      </c>
      <c r="F117" s="30">
        <f>F98+F109</f>
        <v>0</v>
      </c>
      <c r="G117" s="30">
        <f>G98+G109</f>
        <v>0</v>
      </c>
      <c r="H117" s="236"/>
      <c r="I117" s="236"/>
      <c r="J117" s="69"/>
      <c r="K117" s="41"/>
      <c r="L117" s="4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 spans="1:52" s="3" customFormat="1" ht="29.25" customHeight="1" x14ac:dyDescent="0.25">
      <c r="A118" s="233"/>
      <c r="B118" s="234"/>
      <c r="C118" s="15" t="s">
        <v>11</v>
      </c>
      <c r="D118" s="30">
        <f t="shared" si="24"/>
        <v>223944.69008999999</v>
      </c>
      <c r="E118" s="30">
        <f>E115+E116+E117</f>
        <v>94256.17009</v>
      </c>
      <c r="F118" s="30">
        <f t="shared" ref="F118:G118" si="25">F115+F116+F117</f>
        <v>46598.02</v>
      </c>
      <c r="G118" s="30">
        <f t="shared" si="25"/>
        <v>83090.5</v>
      </c>
      <c r="H118" s="237"/>
      <c r="I118" s="237"/>
      <c r="J118" s="69"/>
      <c r="K118" s="41"/>
      <c r="L118" s="4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 spans="1:52" s="4" customFormat="1" ht="29.25" customHeight="1" x14ac:dyDescent="0.25">
      <c r="A119" s="238" t="s">
        <v>46</v>
      </c>
      <c r="B119" s="239"/>
      <c r="C119" s="239"/>
      <c r="D119" s="239"/>
      <c r="E119" s="239"/>
      <c r="F119" s="239"/>
      <c r="G119" s="239"/>
      <c r="H119" s="239"/>
      <c r="I119" s="240"/>
      <c r="J119" s="74"/>
      <c r="K119" s="43"/>
      <c r="L119" s="4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14" customFormat="1" ht="75" customHeight="1" x14ac:dyDescent="0.25">
      <c r="A120" s="110" t="s">
        <v>39</v>
      </c>
      <c r="B120" s="109" t="s">
        <v>24</v>
      </c>
      <c r="C120" s="109" t="s">
        <v>14</v>
      </c>
      <c r="D120" s="12">
        <f t="shared" ref="D120:D126" si="26">E120+F120+G120</f>
        <v>9038.3510800000004</v>
      </c>
      <c r="E120" s="12">
        <f>E121+E122+E123+E125+E124+E126</f>
        <v>3892.1510800000001</v>
      </c>
      <c r="F120" s="12">
        <f>F121+F122+F123+F125</f>
        <v>0</v>
      </c>
      <c r="G120" s="12">
        <f>G121+G122+G123+G125+G126+G124</f>
        <v>5146.2</v>
      </c>
      <c r="H120" s="109" t="s">
        <v>16</v>
      </c>
      <c r="I120" s="109" t="s">
        <v>27</v>
      </c>
      <c r="J120" s="74"/>
      <c r="K120" s="44"/>
      <c r="L120" s="44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4" customFormat="1" ht="94.5" x14ac:dyDescent="0.25">
      <c r="A121" s="126" t="s">
        <v>42</v>
      </c>
      <c r="B121" s="122" t="s">
        <v>37</v>
      </c>
      <c r="C121" s="122" t="s">
        <v>14</v>
      </c>
      <c r="D121" s="31">
        <f t="shared" si="26"/>
        <v>1782.4780000000001</v>
      </c>
      <c r="E121" s="31">
        <f>67.144+810.334</f>
        <v>877.47799999999995</v>
      </c>
      <c r="F121" s="31">
        <v>0</v>
      </c>
      <c r="G121" s="31">
        <v>905</v>
      </c>
      <c r="H121" s="122" t="s">
        <v>16</v>
      </c>
      <c r="I121" s="122" t="s">
        <v>28</v>
      </c>
      <c r="J121" s="74" t="s">
        <v>159</v>
      </c>
      <c r="K121" s="45"/>
      <c r="L121" s="4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 ht="45.75" customHeight="1" x14ac:dyDescent="0.25">
      <c r="A122" s="121" t="s">
        <v>43</v>
      </c>
      <c r="B122" s="122" t="s">
        <v>78</v>
      </c>
      <c r="C122" s="122" t="s">
        <v>14</v>
      </c>
      <c r="D122" s="31">
        <f t="shared" si="26"/>
        <v>891.2</v>
      </c>
      <c r="E122" s="31">
        <v>200</v>
      </c>
      <c r="F122" s="31">
        <v>0</v>
      </c>
      <c r="G122" s="31">
        <f>500+191.2</f>
        <v>691.2</v>
      </c>
      <c r="H122" s="122" t="s">
        <v>16</v>
      </c>
      <c r="I122" s="122" t="s">
        <v>28</v>
      </c>
      <c r="J122" s="74"/>
      <c r="K122" s="43"/>
      <c r="L122" s="4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 ht="50.25" customHeight="1" x14ac:dyDescent="0.25">
      <c r="A123" s="121" t="s">
        <v>44</v>
      </c>
      <c r="B123" s="122" t="s">
        <v>23</v>
      </c>
      <c r="C123" s="122" t="s">
        <v>14</v>
      </c>
      <c r="D123" s="31">
        <f t="shared" si="26"/>
        <v>700</v>
      </c>
      <c r="E123" s="31">
        <v>150</v>
      </c>
      <c r="F123" s="31">
        <v>0</v>
      </c>
      <c r="G123" s="31">
        <v>550</v>
      </c>
      <c r="H123" s="122" t="s">
        <v>16</v>
      </c>
      <c r="I123" s="122" t="s">
        <v>28</v>
      </c>
      <c r="J123" s="74" t="s">
        <v>163</v>
      </c>
      <c r="K123" s="43"/>
      <c r="L123" s="4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108" customFormat="1" ht="66.75" customHeight="1" x14ac:dyDescent="0.25">
      <c r="A124" s="121" t="s">
        <v>87</v>
      </c>
      <c r="B124" s="122" t="s">
        <v>136</v>
      </c>
      <c r="C124" s="122" t="s">
        <v>14</v>
      </c>
      <c r="D124" s="31">
        <f t="shared" si="26"/>
        <v>3164.67308</v>
      </c>
      <c r="E124" s="104">
        <f>1707.2+1491.5-3034.02692</f>
        <v>164.67308000000003</v>
      </c>
      <c r="F124" s="31">
        <v>0</v>
      </c>
      <c r="G124" s="31">
        <v>3000</v>
      </c>
      <c r="H124" s="122" t="s">
        <v>16</v>
      </c>
      <c r="I124" s="122" t="s">
        <v>28</v>
      </c>
      <c r="J124" s="77" t="s">
        <v>161</v>
      </c>
      <c r="K124" s="241"/>
      <c r="L124" s="241"/>
    </row>
    <row r="125" spans="1:52" s="108" customFormat="1" ht="63" x14ac:dyDescent="0.25">
      <c r="A125" s="121" t="s">
        <v>92</v>
      </c>
      <c r="B125" s="122" t="s">
        <v>127</v>
      </c>
      <c r="C125" s="122" t="s">
        <v>14</v>
      </c>
      <c r="D125" s="31">
        <f t="shared" si="26"/>
        <v>1000</v>
      </c>
      <c r="E125" s="31">
        <v>1000</v>
      </c>
      <c r="F125" s="31">
        <v>0</v>
      </c>
      <c r="G125" s="31">
        <v>0</v>
      </c>
      <c r="H125" s="122" t="s">
        <v>16</v>
      </c>
      <c r="I125" s="122" t="s">
        <v>20</v>
      </c>
      <c r="J125" s="74"/>
      <c r="K125" s="43"/>
      <c r="L125" s="43"/>
    </row>
    <row r="126" spans="1:52" s="108" customFormat="1" ht="100.5" customHeight="1" x14ac:dyDescent="0.25">
      <c r="A126" s="126" t="s">
        <v>124</v>
      </c>
      <c r="B126" s="122" t="s">
        <v>125</v>
      </c>
      <c r="C126" s="122" t="s">
        <v>14</v>
      </c>
      <c r="D126" s="31">
        <f t="shared" si="26"/>
        <v>1500</v>
      </c>
      <c r="E126" s="31">
        <v>1500</v>
      </c>
      <c r="F126" s="31">
        <v>0</v>
      </c>
      <c r="G126" s="31">
        <v>0</v>
      </c>
      <c r="H126" s="127" t="s">
        <v>123</v>
      </c>
      <c r="I126" s="127" t="s">
        <v>20</v>
      </c>
      <c r="J126" s="74"/>
      <c r="K126" s="43"/>
      <c r="L126" s="43"/>
    </row>
    <row r="127" spans="1:52" s="108" customFormat="1" ht="36.75" customHeight="1" x14ac:dyDescent="0.25">
      <c r="A127" s="167" t="s">
        <v>40</v>
      </c>
      <c r="B127" s="242" t="s">
        <v>133</v>
      </c>
      <c r="C127" s="112" t="s">
        <v>14</v>
      </c>
      <c r="D127" s="25">
        <f>E127+F127+G127</f>
        <v>1165.325</v>
      </c>
      <c r="E127" s="25">
        <v>1165.325</v>
      </c>
      <c r="F127" s="25">
        <v>0</v>
      </c>
      <c r="G127" s="25">
        <v>0</v>
      </c>
      <c r="H127" s="243" t="s">
        <v>16</v>
      </c>
      <c r="I127" s="242" t="s">
        <v>22</v>
      </c>
      <c r="J127" s="74"/>
      <c r="K127" s="43"/>
      <c r="L127" s="43"/>
    </row>
    <row r="128" spans="1:52" s="108" customFormat="1" ht="28.5" customHeight="1" x14ac:dyDescent="0.25">
      <c r="A128" s="168"/>
      <c r="B128" s="242"/>
      <c r="C128" s="112" t="s">
        <v>15</v>
      </c>
      <c r="D128" s="25">
        <f t="shared" ref="D128:D129" si="27">E128+F128+G128</f>
        <v>2016</v>
      </c>
      <c r="E128" s="25">
        <v>2016</v>
      </c>
      <c r="F128" s="25">
        <v>0</v>
      </c>
      <c r="G128" s="25">
        <v>0</v>
      </c>
      <c r="H128" s="244"/>
      <c r="I128" s="242"/>
      <c r="J128" s="74"/>
      <c r="K128" s="43"/>
      <c r="L128" s="43"/>
    </row>
    <row r="129" spans="1:52" s="26" customFormat="1" ht="60.75" customHeight="1" x14ac:dyDescent="0.25">
      <c r="A129" s="169"/>
      <c r="B129" s="242"/>
      <c r="C129" s="112" t="s">
        <v>11</v>
      </c>
      <c r="D129" s="25">
        <f t="shared" si="27"/>
        <v>3181.3249999999998</v>
      </c>
      <c r="E129" s="25">
        <f>E127+E128</f>
        <v>3181.3249999999998</v>
      </c>
      <c r="F129" s="25">
        <v>0</v>
      </c>
      <c r="G129" s="25">
        <v>0</v>
      </c>
      <c r="H129" s="245"/>
      <c r="I129" s="242"/>
      <c r="J129" s="74"/>
      <c r="K129" s="46"/>
      <c r="L129" s="46"/>
      <c r="M129" s="37"/>
    </row>
    <row r="130" spans="1:52" s="26" customFormat="1" ht="28.5" customHeight="1" x14ac:dyDescent="0.25">
      <c r="A130" s="152" t="s">
        <v>175</v>
      </c>
      <c r="B130" s="164" t="s">
        <v>133</v>
      </c>
      <c r="C130" s="127" t="s">
        <v>14</v>
      </c>
      <c r="D130" s="31">
        <v>1165.3</v>
      </c>
      <c r="E130" s="31">
        <v>1165.3</v>
      </c>
      <c r="F130" s="31">
        <v>0</v>
      </c>
      <c r="G130" s="31">
        <v>0</v>
      </c>
      <c r="H130" s="164" t="s">
        <v>123</v>
      </c>
      <c r="I130" s="164" t="s">
        <v>22</v>
      </c>
      <c r="J130" s="74"/>
      <c r="K130" s="46"/>
      <c r="L130" s="46"/>
      <c r="M130" s="37"/>
    </row>
    <row r="131" spans="1:52" s="26" customFormat="1" ht="34.5" customHeight="1" x14ac:dyDescent="0.25">
      <c r="A131" s="153"/>
      <c r="B131" s="165"/>
      <c r="C131" s="127" t="s">
        <v>15</v>
      </c>
      <c r="D131" s="31">
        <v>2016</v>
      </c>
      <c r="E131" s="31">
        <v>2016</v>
      </c>
      <c r="F131" s="31">
        <v>0</v>
      </c>
      <c r="G131" s="31">
        <v>0</v>
      </c>
      <c r="H131" s="165"/>
      <c r="I131" s="165"/>
      <c r="J131" s="74"/>
      <c r="K131" s="46"/>
      <c r="L131" s="46"/>
      <c r="M131" s="37"/>
    </row>
    <row r="132" spans="1:52" s="26" customFormat="1" ht="32.25" customHeight="1" x14ac:dyDescent="0.25">
      <c r="A132" s="154"/>
      <c r="B132" s="166"/>
      <c r="C132" s="127" t="s">
        <v>11</v>
      </c>
      <c r="D132" s="31">
        <v>3181.3</v>
      </c>
      <c r="E132" s="31">
        <v>3181.3</v>
      </c>
      <c r="F132" s="31">
        <v>0</v>
      </c>
      <c r="G132" s="31">
        <v>0</v>
      </c>
      <c r="H132" s="166"/>
      <c r="I132" s="166"/>
      <c r="J132" s="74"/>
      <c r="K132" s="46"/>
      <c r="L132" s="46"/>
      <c r="M132" s="37"/>
    </row>
    <row r="133" spans="1:52" s="26" customFormat="1" ht="79.5" customHeight="1" x14ac:dyDescent="0.25">
      <c r="A133" s="110" t="s">
        <v>41</v>
      </c>
      <c r="B133" s="109" t="s">
        <v>96</v>
      </c>
      <c r="C133" s="109" t="s">
        <v>14</v>
      </c>
      <c r="D133" s="12">
        <f>E133+F133+G133</f>
        <v>0</v>
      </c>
      <c r="E133" s="12">
        <v>0</v>
      </c>
      <c r="F133" s="12">
        <v>0</v>
      </c>
      <c r="G133" s="12">
        <v>0</v>
      </c>
      <c r="H133" s="109" t="s">
        <v>16</v>
      </c>
      <c r="I133" s="109" t="s">
        <v>27</v>
      </c>
      <c r="J133" s="74" t="s">
        <v>160</v>
      </c>
      <c r="K133" s="44"/>
      <c r="L133" s="44"/>
    </row>
    <row r="134" spans="1:52" s="4" customFormat="1" ht="108.75" customHeight="1" x14ac:dyDescent="0.25">
      <c r="A134" s="110" t="s">
        <v>48</v>
      </c>
      <c r="B134" s="109" t="s">
        <v>71</v>
      </c>
      <c r="C134" s="109" t="s">
        <v>14</v>
      </c>
      <c r="D134" s="12">
        <f>E134+F134+G134</f>
        <v>90650</v>
      </c>
      <c r="E134" s="87">
        <f>27830</f>
        <v>27830</v>
      </c>
      <c r="F134" s="12">
        <v>30120</v>
      </c>
      <c r="G134" s="12">
        <v>32700</v>
      </c>
      <c r="H134" s="109" t="s">
        <v>97</v>
      </c>
      <c r="I134" s="109" t="s">
        <v>22</v>
      </c>
      <c r="J134" s="74"/>
      <c r="K134" s="90"/>
      <c r="L134" s="43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s="4" customFormat="1" ht="31.5" customHeight="1" x14ac:dyDescent="0.25">
      <c r="A135" s="209" t="s">
        <v>65</v>
      </c>
      <c r="B135" s="210"/>
      <c r="C135" s="15" t="s">
        <v>14</v>
      </c>
      <c r="D135" s="30">
        <f>E135+F135+G135</f>
        <v>100853.67608</v>
      </c>
      <c r="E135" s="30">
        <f>E120+E127+E133+E134</f>
        <v>32887.47608</v>
      </c>
      <c r="F135" s="30">
        <f>F120+F129+F133+F134</f>
        <v>30120</v>
      </c>
      <c r="G135" s="30">
        <f>G120+G129+G133+G134</f>
        <v>37846.199999999997</v>
      </c>
      <c r="H135" s="235" t="s">
        <v>16</v>
      </c>
      <c r="I135" s="235" t="s">
        <v>27</v>
      </c>
      <c r="J135" s="74"/>
      <c r="K135" s="43"/>
      <c r="L135" s="43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s="4" customFormat="1" ht="31.5" x14ac:dyDescent="0.25">
      <c r="A136" s="211"/>
      <c r="B136" s="212"/>
      <c r="C136" s="15" t="s">
        <v>15</v>
      </c>
      <c r="D136" s="30">
        <f t="shared" ref="D136:D137" si="28">E136+F136+G136</f>
        <v>2016</v>
      </c>
      <c r="E136" s="30">
        <f t="shared" ref="E136:F136" si="29">E128</f>
        <v>2016</v>
      </c>
      <c r="F136" s="30">
        <f t="shared" si="29"/>
        <v>0</v>
      </c>
      <c r="G136" s="30">
        <f>G128</f>
        <v>0</v>
      </c>
      <c r="H136" s="236"/>
      <c r="I136" s="236"/>
      <c r="J136" s="74"/>
      <c r="K136" s="43"/>
      <c r="L136" s="4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x14ac:dyDescent="0.25">
      <c r="A137" s="213"/>
      <c r="B137" s="214"/>
      <c r="C137" s="67" t="s">
        <v>167</v>
      </c>
      <c r="D137" s="30">
        <f t="shared" si="28"/>
        <v>102869.67608</v>
      </c>
      <c r="E137" s="68">
        <f>E135+E136</f>
        <v>34903.47608</v>
      </c>
      <c r="F137" s="68">
        <f t="shared" ref="F137" si="30">F135+F136</f>
        <v>30120</v>
      </c>
      <c r="G137" s="68">
        <f>G135+G136</f>
        <v>37846.199999999997</v>
      </c>
      <c r="H137" s="237"/>
      <c r="I137" s="237"/>
      <c r="J137" s="74"/>
      <c r="K137" s="43"/>
      <c r="L137" s="4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25.5" customHeight="1" x14ac:dyDescent="0.25">
      <c r="A138" s="246" t="s">
        <v>47</v>
      </c>
      <c r="B138" s="247"/>
      <c r="C138" s="247"/>
      <c r="D138" s="247"/>
      <c r="E138" s="247"/>
      <c r="F138" s="247"/>
      <c r="G138" s="247"/>
      <c r="H138" s="247"/>
      <c r="I138" s="248"/>
      <c r="J138" s="74"/>
      <c r="K138" s="43"/>
      <c r="L138" s="4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 ht="78.75" x14ac:dyDescent="0.25">
      <c r="A139" s="110">
        <v>1</v>
      </c>
      <c r="B139" s="109" t="s">
        <v>25</v>
      </c>
      <c r="C139" s="109" t="s">
        <v>14</v>
      </c>
      <c r="D139" s="12">
        <f>E139+F139+G139</f>
        <v>0</v>
      </c>
      <c r="E139" s="12">
        <f>E140</f>
        <v>0</v>
      </c>
      <c r="F139" s="12">
        <f t="shared" ref="F139:G139" si="31">F140</f>
        <v>0</v>
      </c>
      <c r="G139" s="12">
        <f t="shared" si="31"/>
        <v>0</v>
      </c>
      <c r="H139" s="109" t="s">
        <v>16</v>
      </c>
      <c r="I139" s="109" t="s">
        <v>20</v>
      </c>
      <c r="J139" s="249"/>
      <c r="K139" s="250"/>
      <c r="L139" s="250"/>
      <c r="M139" s="25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 ht="46.5" customHeight="1" x14ac:dyDescent="0.25">
      <c r="A140" s="121" t="s">
        <v>42</v>
      </c>
      <c r="B140" s="122" t="s">
        <v>137</v>
      </c>
      <c r="C140" s="122" t="s">
        <v>14</v>
      </c>
      <c r="D140" s="31">
        <f>E140+F140+G140</f>
        <v>0</v>
      </c>
      <c r="E140" s="31">
        <v>0</v>
      </c>
      <c r="F140" s="31">
        <v>0</v>
      </c>
      <c r="G140" s="31">
        <v>0</v>
      </c>
      <c r="H140" s="122" t="s">
        <v>123</v>
      </c>
      <c r="I140" s="122" t="s">
        <v>20</v>
      </c>
      <c r="J140" s="74" t="s">
        <v>149</v>
      </c>
      <c r="K140" s="111"/>
      <c r="L140" s="111"/>
      <c r="M140" s="111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 ht="23.25" customHeight="1" x14ac:dyDescent="0.25">
      <c r="A141" s="246" t="s">
        <v>57</v>
      </c>
      <c r="B141" s="247"/>
      <c r="C141" s="247"/>
      <c r="D141" s="247"/>
      <c r="E141" s="247"/>
      <c r="F141" s="247"/>
      <c r="G141" s="247"/>
      <c r="H141" s="247"/>
      <c r="I141" s="248"/>
      <c r="J141" s="74"/>
      <c r="K141" s="43"/>
      <c r="L141" s="43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14" customFormat="1" ht="63" x14ac:dyDescent="0.25">
      <c r="A142" s="110" t="s">
        <v>39</v>
      </c>
      <c r="B142" s="109" t="s">
        <v>29</v>
      </c>
      <c r="C142" s="109" t="s">
        <v>14</v>
      </c>
      <c r="D142" s="33">
        <f>SUM(D143:D149)</f>
        <v>2511.6</v>
      </c>
      <c r="E142" s="12">
        <f>SUM(E143:E149)</f>
        <v>761.59999999999991</v>
      </c>
      <c r="F142" s="33">
        <f t="shared" ref="F142:G142" si="32">SUM(F143:F149)</f>
        <v>850</v>
      </c>
      <c r="G142" s="33">
        <f t="shared" si="32"/>
        <v>900</v>
      </c>
      <c r="H142" s="109" t="s">
        <v>16</v>
      </c>
      <c r="I142" s="109" t="s">
        <v>31</v>
      </c>
      <c r="J142" s="74"/>
      <c r="K142" s="44"/>
      <c r="L142" s="44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spans="1:52" s="14" customFormat="1" ht="47.25" x14ac:dyDescent="0.25">
      <c r="A143" s="121" t="s">
        <v>42</v>
      </c>
      <c r="B143" s="122" t="s">
        <v>77</v>
      </c>
      <c r="C143" s="122" t="s">
        <v>14</v>
      </c>
      <c r="D143" s="31">
        <f>E143+F143+G143</f>
        <v>50.3</v>
      </c>
      <c r="E143" s="31">
        <f>100-100+50.3</f>
        <v>50.3</v>
      </c>
      <c r="F143" s="34">
        <v>0</v>
      </c>
      <c r="G143" s="34">
        <v>0</v>
      </c>
      <c r="H143" s="122" t="s">
        <v>16</v>
      </c>
      <c r="I143" s="122" t="s">
        <v>31</v>
      </c>
      <c r="J143" s="74"/>
      <c r="K143" s="89"/>
      <c r="L143" s="44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</row>
    <row r="144" spans="1:52" s="14" customFormat="1" ht="45" customHeight="1" x14ac:dyDescent="0.25">
      <c r="A144" s="121" t="s">
        <v>43</v>
      </c>
      <c r="B144" s="122" t="s">
        <v>79</v>
      </c>
      <c r="C144" s="122" t="s">
        <v>14</v>
      </c>
      <c r="D144" s="31">
        <f>E144+F144+G144</f>
        <v>80</v>
      </c>
      <c r="E144" s="31">
        <v>80</v>
      </c>
      <c r="F144" s="34">
        <v>0</v>
      </c>
      <c r="G144" s="34">
        <v>0</v>
      </c>
      <c r="H144" s="122" t="s">
        <v>16</v>
      </c>
      <c r="I144" s="122" t="s">
        <v>31</v>
      </c>
      <c r="J144" s="74"/>
      <c r="K144" s="44"/>
      <c r="L144" s="44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121" t="s">
        <v>44</v>
      </c>
      <c r="B145" s="122" t="s">
        <v>85</v>
      </c>
      <c r="C145" s="122" t="s">
        <v>14</v>
      </c>
      <c r="D145" s="31">
        <f>E145+F145+G145</f>
        <v>0</v>
      </c>
      <c r="E145" s="31">
        <f>100-100</f>
        <v>0</v>
      </c>
      <c r="F145" s="34">
        <v>0</v>
      </c>
      <c r="G145" s="34">
        <v>0</v>
      </c>
      <c r="H145" s="122" t="s">
        <v>16</v>
      </c>
      <c r="I145" s="122" t="s">
        <v>31</v>
      </c>
      <c r="J145" s="74"/>
      <c r="K145" s="44"/>
      <c r="L145" s="44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47.25" x14ac:dyDescent="0.25">
      <c r="A146" s="121" t="s">
        <v>87</v>
      </c>
      <c r="B146" s="122" t="s">
        <v>94</v>
      </c>
      <c r="C146" s="122" t="s">
        <v>14</v>
      </c>
      <c r="D146" s="31">
        <f>E146+F146+G146</f>
        <v>80</v>
      </c>
      <c r="E146" s="31">
        <v>80</v>
      </c>
      <c r="F146" s="34">
        <v>0</v>
      </c>
      <c r="G146" s="34">
        <v>0</v>
      </c>
      <c r="H146" s="122" t="s">
        <v>16</v>
      </c>
      <c r="I146" s="122" t="s">
        <v>31</v>
      </c>
      <c r="J146" s="74"/>
      <c r="K146" s="44"/>
      <c r="L146" s="44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47.25" x14ac:dyDescent="0.25">
      <c r="A147" s="121" t="s">
        <v>92</v>
      </c>
      <c r="B147" s="122" t="s">
        <v>85</v>
      </c>
      <c r="C147" s="122" t="s">
        <v>14</v>
      </c>
      <c r="D147" s="31">
        <f>E147+F147+G147</f>
        <v>0</v>
      </c>
      <c r="E147" s="31">
        <f>100-100</f>
        <v>0</v>
      </c>
      <c r="F147" s="31">
        <v>0</v>
      </c>
      <c r="G147" s="34">
        <v>0</v>
      </c>
      <c r="H147" s="122" t="s">
        <v>16</v>
      </c>
      <c r="I147" s="122" t="s">
        <v>31</v>
      </c>
      <c r="J147" s="74"/>
      <c r="K147" s="44"/>
      <c r="L147" s="44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47.25" x14ac:dyDescent="0.25">
      <c r="A148" s="121" t="s">
        <v>124</v>
      </c>
      <c r="B148" s="122" t="s">
        <v>86</v>
      </c>
      <c r="C148" s="122" t="s">
        <v>14</v>
      </c>
      <c r="D148" s="31">
        <f t="shared" ref="D148:D153" si="33">E148+F148+G148</f>
        <v>1700</v>
      </c>
      <c r="E148" s="31">
        <f>200+300</f>
        <v>500</v>
      </c>
      <c r="F148" s="31">
        <v>600</v>
      </c>
      <c r="G148" s="34">
        <v>600</v>
      </c>
      <c r="H148" s="122" t="s">
        <v>16</v>
      </c>
      <c r="I148" s="122" t="s">
        <v>32</v>
      </c>
      <c r="J148" s="74"/>
      <c r="K148" s="44"/>
      <c r="L148" s="44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26" customFormat="1" ht="47.25" x14ac:dyDescent="0.25">
      <c r="A149" s="121" t="s">
        <v>138</v>
      </c>
      <c r="B149" s="122" t="s">
        <v>23</v>
      </c>
      <c r="C149" s="122" t="s">
        <v>14</v>
      </c>
      <c r="D149" s="31">
        <f>E149+F149+G149</f>
        <v>601.29999999999995</v>
      </c>
      <c r="E149" s="31">
        <v>51.3</v>
      </c>
      <c r="F149" s="34">
        <v>250</v>
      </c>
      <c r="G149" s="34">
        <v>300</v>
      </c>
      <c r="H149" s="122" t="s">
        <v>16</v>
      </c>
      <c r="I149" s="122" t="s">
        <v>32</v>
      </c>
      <c r="J149" s="74"/>
      <c r="K149" s="44"/>
      <c r="L149" s="44"/>
    </row>
    <row r="150" spans="1:52" s="14" customFormat="1" ht="53.25" customHeight="1" x14ac:dyDescent="0.25">
      <c r="A150" s="110" t="s">
        <v>40</v>
      </c>
      <c r="B150" s="109" t="s">
        <v>61</v>
      </c>
      <c r="C150" s="109" t="s">
        <v>14</v>
      </c>
      <c r="D150" s="12">
        <f t="shared" si="33"/>
        <v>3360</v>
      </c>
      <c r="E150" s="33">
        <f>E151+E152+E153+E154</f>
        <v>1030</v>
      </c>
      <c r="F150" s="33">
        <f t="shared" ref="F150:G150" si="34">F151+F152+F153+F154</f>
        <v>1120</v>
      </c>
      <c r="G150" s="33">
        <f t="shared" si="34"/>
        <v>1210</v>
      </c>
      <c r="H150" s="109" t="s">
        <v>16</v>
      </c>
      <c r="I150" s="109" t="s">
        <v>32</v>
      </c>
      <c r="J150" s="74"/>
      <c r="K150" s="44"/>
      <c r="L150" s="44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4" customFormat="1" ht="123" customHeight="1" x14ac:dyDescent="0.25">
      <c r="A151" s="121" t="s">
        <v>105</v>
      </c>
      <c r="B151" s="49" t="s">
        <v>88</v>
      </c>
      <c r="C151" s="122" t="s">
        <v>14</v>
      </c>
      <c r="D151" s="31">
        <f t="shared" si="33"/>
        <v>2190</v>
      </c>
      <c r="E151" s="34">
        <v>660</v>
      </c>
      <c r="F151" s="31">
        <v>730</v>
      </c>
      <c r="G151" s="31">
        <v>800</v>
      </c>
      <c r="H151" s="122" t="s">
        <v>16</v>
      </c>
      <c r="I151" s="122" t="s">
        <v>33</v>
      </c>
      <c r="J151" s="74"/>
      <c r="K151" s="43"/>
      <c r="L151" s="43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 ht="187.5" customHeight="1" x14ac:dyDescent="0.25">
      <c r="A152" s="121" t="s">
        <v>51</v>
      </c>
      <c r="B152" s="50" t="s">
        <v>89</v>
      </c>
      <c r="C152" s="122" t="s">
        <v>14</v>
      </c>
      <c r="D152" s="31">
        <f t="shared" si="33"/>
        <v>360</v>
      </c>
      <c r="E152" s="34">
        <v>110</v>
      </c>
      <c r="F152" s="31">
        <v>120</v>
      </c>
      <c r="G152" s="31">
        <v>130</v>
      </c>
      <c r="H152" s="122" t="s">
        <v>16</v>
      </c>
      <c r="I152" s="122" t="s">
        <v>33</v>
      </c>
      <c r="J152" s="74"/>
      <c r="K152" s="43"/>
      <c r="L152" s="43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 ht="123.75" customHeight="1" x14ac:dyDescent="0.25">
      <c r="A153" s="121" t="s">
        <v>52</v>
      </c>
      <c r="B153" s="122" t="s">
        <v>90</v>
      </c>
      <c r="C153" s="122" t="s">
        <v>14</v>
      </c>
      <c r="D153" s="34">
        <f t="shared" si="33"/>
        <v>360</v>
      </c>
      <c r="E153" s="34">
        <v>110</v>
      </c>
      <c r="F153" s="31">
        <v>120</v>
      </c>
      <c r="G153" s="31">
        <v>130</v>
      </c>
      <c r="H153" s="122" t="s">
        <v>16</v>
      </c>
      <c r="I153" s="122" t="s">
        <v>33</v>
      </c>
      <c r="J153" s="74"/>
      <c r="K153" s="43"/>
      <c r="L153" s="4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63" customHeight="1" x14ac:dyDescent="0.25">
      <c r="A154" s="125" t="s">
        <v>80</v>
      </c>
      <c r="B154" s="48" t="s">
        <v>99</v>
      </c>
      <c r="C154" s="122" t="s">
        <v>14</v>
      </c>
      <c r="D154" s="34">
        <f>E154+F154+G154</f>
        <v>450</v>
      </c>
      <c r="E154" s="34">
        <v>150</v>
      </c>
      <c r="F154" s="31">
        <v>150</v>
      </c>
      <c r="G154" s="31">
        <v>150</v>
      </c>
      <c r="H154" s="127" t="s">
        <v>16</v>
      </c>
      <c r="I154" s="127" t="s">
        <v>33</v>
      </c>
      <c r="J154" s="74"/>
      <c r="K154" s="43"/>
      <c r="L154" s="4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28.5" customHeight="1" x14ac:dyDescent="0.25">
      <c r="A155" s="251" t="s">
        <v>41</v>
      </c>
      <c r="B155" s="252" t="s">
        <v>116</v>
      </c>
      <c r="C155" s="109" t="s">
        <v>14</v>
      </c>
      <c r="D155" s="12">
        <f>E155+F155+G155</f>
        <v>1413.3</v>
      </c>
      <c r="E155" s="12">
        <v>1413.3</v>
      </c>
      <c r="F155" s="12">
        <f>2617.2-2617.2</f>
        <v>0</v>
      </c>
      <c r="G155" s="12">
        <f>1481.9-1481.9</f>
        <v>0</v>
      </c>
      <c r="H155" s="243" t="s">
        <v>16</v>
      </c>
      <c r="I155" s="243" t="s">
        <v>60</v>
      </c>
      <c r="J155" s="74"/>
      <c r="K155" s="43"/>
      <c r="L155" s="4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36.75" customHeight="1" x14ac:dyDescent="0.25">
      <c r="A156" s="251"/>
      <c r="B156" s="253"/>
      <c r="C156" s="109" t="s">
        <v>15</v>
      </c>
      <c r="D156" s="12">
        <f>E156+F156+G156</f>
        <v>1203.9100000000001</v>
      </c>
      <c r="E156" s="12">
        <v>1203.9100000000001</v>
      </c>
      <c r="F156" s="12">
        <v>0</v>
      </c>
      <c r="G156" s="12">
        <v>0</v>
      </c>
      <c r="H156" s="244"/>
      <c r="I156" s="244"/>
      <c r="J156" s="74"/>
      <c r="K156" s="43"/>
      <c r="L156" s="4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24" customHeight="1" x14ac:dyDescent="0.25">
      <c r="A157" s="251"/>
      <c r="B157" s="254"/>
      <c r="C157" s="109" t="s">
        <v>11</v>
      </c>
      <c r="D157" s="12">
        <f>D155+D156</f>
        <v>2617.21</v>
      </c>
      <c r="E157" s="12">
        <f>E155+E156</f>
        <v>2617.21</v>
      </c>
      <c r="F157" s="12">
        <f>2617.2-2617.2</f>
        <v>0</v>
      </c>
      <c r="G157" s="12">
        <f>G155+G156</f>
        <v>0</v>
      </c>
      <c r="H157" s="245"/>
      <c r="I157" s="245"/>
      <c r="J157" s="74"/>
      <c r="K157" s="43"/>
      <c r="L157" s="4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31.5" customHeight="1" x14ac:dyDescent="0.25">
      <c r="A158" s="167" t="s">
        <v>48</v>
      </c>
      <c r="B158" s="252" t="s">
        <v>170</v>
      </c>
      <c r="C158" s="109" t="s">
        <v>14</v>
      </c>
      <c r="D158" s="12">
        <f>E158+F158+G158</f>
        <v>4099.1000000000004</v>
      </c>
      <c r="E158" s="12">
        <v>0</v>
      </c>
      <c r="F158" s="25">
        <v>2617.1999999999998</v>
      </c>
      <c r="G158" s="25">
        <v>1481.9</v>
      </c>
      <c r="H158" s="243" t="s">
        <v>16</v>
      </c>
      <c r="I158" s="243" t="s">
        <v>60</v>
      </c>
      <c r="J158" s="74"/>
      <c r="K158" s="43"/>
      <c r="L158" s="4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31.5" customHeight="1" x14ac:dyDescent="0.25">
      <c r="A159" s="168"/>
      <c r="B159" s="253"/>
      <c r="C159" s="109" t="s">
        <v>15</v>
      </c>
      <c r="D159" s="12">
        <f>E159+F159+G159</f>
        <v>0</v>
      </c>
      <c r="E159" s="12">
        <v>0</v>
      </c>
      <c r="F159" s="25">
        <v>0</v>
      </c>
      <c r="G159" s="25">
        <v>0</v>
      </c>
      <c r="H159" s="244"/>
      <c r="I159" s="244"/>
      <c r="J159" s="74"/>
      <c r="K159" s="43"/>
      <c r="L159" s="4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18.75" customHeight="1" x14ac:dyDescent="0.25">
      <c r="A160" s="169"/>
      <c r="B160" s="254"/>
      <c r="C160" s="109" t="s">
        <v>11</v>
      </c>
      <c r="D160" s="12">
        <f>E160+F160+G160</f>
        <v>4099.1000000000004</v>
      </c>
      <c r="E160" s="12">
        <f>E158+E159</f>
        <v>0</v>
      </c>
      <c r="F160" s="25">
        <f>F158+F159</f>
        <v>2617.1999999999998</v>
      </c>
      <c r="G160" s="25">
        <f>G158+G159</f>
        <v>1481.9</v>
      </c>
      <c r="H160" s="245"/>
      <c r="I160" s="245"/>
      <c r="J160" s="74"/>
      <c r="K160" s="43"/>
      <c r="L160" s="4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5.25" customHeight="1" x14ac:dyDescent="0.25">
      <c r="A161" s="256" t="s">
        <v>66</v>
      </c>
      <c r="B161" s="257"/>
      <c r="C161" s="15" t="s">
        <v>14</v>
      </c>
      <c r="D161" s="30">
        <f>E161+F161+G161</f>
        <v>11384</v>
      </c>
      <c r="E161" s="36">
        <f>E142+E150+E155</f>
        <v>3204.8999999999996</v>
      </c>
      <c r="F161" s="36">
        <f>F142+F150+F155+F158</f>
        <v>4587.2</v>
      </c>
      <c r="G161" s="36">
        <f>G142+G150+G155+G158</f>
        <v>3591.9</v>
      </c>
      <c r="H161" s="235" t="s">
        <v>16</v>
      </c>
      <c r="I161" s="235" t="s">
        <v>31</v>
      </c>
      <c r="J161" s="74"/>
      <c r="K161" s="43"/>
      <c r="L161" s="4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28.5" customHeight="1" x14ac:dyDescent="0.25">
      <c r="A162" s="258"/>
      <c r="B162" s="259"/>
      <c r="C162" s="15" t="s">
        <v>15</v>
      </c>
      <c r="D162" s="30">
        <f t="shared" ref="D162:D163" si="35">E162+F162+G162</f>
        <v>1203.9100000000001</v>
      </c>
      <c r="E162" s="30">
        <f>E156</f>
        <v>1203.9100000000001</v>
      </c>
      <c r="F162" s="30">
        <f t="shared" ref="F162:G162" si="36">F156</f>
        <v>0</v>
      </c>
      <c r="G162" s="30">
        <f t="shared" si="36"/>
        <v>0</v>
      </c>
      <c r="H162" s="236"/>
      <c r="I162" s="236"/>
      <c r="J162" s="74"/>
      <c r="K162" s="43"/>
      <c r="L162" s="4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17.25" customHeight="1" x14ac:dyDescent="0.25">
      <c r="A163" s="260"/>
      <c r="B163" s="261"/>
      <c r="C163" s="15" t="s">
        <v>11</v>
      </c>
      <c r="D163" s="30">
        <f t="shared" si="35"/>
        <v>12587.909999999998</v>
      </c>
      <c r="E163" s="30">
        <f>E161+E162</f>
        <v>4408.8099999999995</v>
      </c>
      <c r="F163" s="30">
        <f t="shared" ref="F163:G163" si="37">F161+F162</f>
        <v>4587.2</v>
      </c>
      <c r="G163" s="30">
        <f t="shared" si="37"/>
        <v>3591.9</v>
      </c>
      <c r="H163" s="237"/>
      <c r="I163" s="237"/>
      <c r="J163" s="74"/>
      <c r="K163" s="43"/>
      <c r="L163" s="4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22.5" customHeight="1" x14ac:dyDescent="0.25">
      <c r="A164" s="246" t="s">
        <v>58</v>
      </c>
      <c r="B164" s="247"/>
      <c r="C164" s="247"/>
      <c r="D164" s="247"/>
      <c r="E164" s="247"/>
      <c r="F164" s="247"/>
      <c r="G164" s="247"/>
      <c r="H164" s="247"/>
      <c r="I164" s="248"/>
      <c r="J164" s="74"/>
      <c r="K164" s="43"/>
      <c r="L164" s="4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139.5" customHeight="1" x14ac:dyDescent="0.25">
      <c r="A165" s="130" t="s">
        <v>42</v>
      </c>
      <c r="B165" s="109" t="s">
        <v>30</v>
      </c>
      <c r="C165" s="109" t="s">
        <v>14</v>
      </c>
      <c r="D165" s="12">
        <f>E165+F165+G165</f>
        <v>0</v>
      </c>
      <c r="E165" s="31">
        <v>0</v>
      </c>
      <c r="F165" s="31">
        <v>0</v>
      </c>
      <c r="G165" s="31">
        <f t="shared" ref="G165" si="38">G166</f>
        <v>0</v>
      </c>
      <c r="H165" s="109" t="s">
        <v>16</v>
      </c>
      <c r="I165" s="141" t="s">
        <v>34</v>
      </c>
      <c r="J165" s="74"/>
      <c r="K165" s="43"/>
      <c r="L165" s="4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126.75" customHeight="1" x14ac:dyDescent="0.25">
      <c r="A166" s="110" t="s">
        <v>43</v>
      </c>
      <c r="B166" s="109" t="s">
        <v>100</v>
      </c>
      <c r="C166" s="109" t="s">
        <v>14</v>
      </c>
      <c r="D166" s="12">
        <f t="shared" ref="D166" si="39">SUM(E166:G166)</f>
        <v>0</v>
      </c>
      <c r="E166" s="31">
        <v>0</v>
      </c>
      <c r="F166" s="31">
        <v>0</v>
      </c>
      <c r="G166" s="31">
        <v>0</v>
      </c>
      <c r="H166" s="109" t="s">
        <v>16</v>
      </c>
      <c r="I166" s="141"/>
      <c r="J166" s="74"/>
      <c r="K166" s="43"/>
      <c r="L166" s="4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20.25" customHeight="1" x14ac:dyDescent="0.25">
      <c r="A167" s="238" t="s">
        <v>59</v>
      </c>
      <c r="B167" s="239"/>
      <c r="C167" s="239"/>
      <c r="D167" s="239"/>
      <c r="E167" s="239"/>
      <c r="F167" s="239"/>
      <c r="G167" s="239"/>
      <c r="H167" s="239"/>
      <c r="I167" s="240"/>
      <c r="J167" s="74"/>
      <c r="K167" s="43"/>
      <c r="L167" s="4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27.75" customHeight="1" x14ac:dyDescent="0.25">
      <c r="A168" s="255">
        <v>1</v>
      </c>
      <c r="B168" s="141" t="s">
        <v>35</v>
      </c>
      <c r="C168" s="109" t="s">
        <v>14</v>
      </c>
      <c r="D168" s="129">
        <f>SUM(E168:G168)</f>
        <v>0</v>
      </c>
      <c r="E168" s="29">
        <v>0</v>
      </c>
      <c r="F168" s="29">
        <v>0</v>
      </c>
      <c r="G168" s="29">
        <v>0</v>
      </c>
      <c r="H168" s="141" t="s">
        <v>16</v>
      </c>
      <c r="I168" s="141" t="s">
        <v>36</v>
      </c>
      <c r="J168" s="74"/>
      <c r="K168" s="43"/>
      <c r="L168" s="4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30" customHeight="1" x14ac:dyDescent="0.25">
      <c r="A169" s="255"/>
      <c r="B169" s="141"/>
      <c r="C169" s="109" t="s">
        <v>15</v>
      </c>
      <c r="D169" s="129">
        <v>0</v>
      </c>
      <c r="E169" s="29">
        <v>0</v>
      </c>
      <c r="F169" s="29">
        <v>0</v>
      </c>
      <c r="G169" s="29">
        <v>0</v>
      </c>
      <c r="H169" s="141"/>
      <c r="I169" s="141"/>
      <c r="J169" s="74"/>
      <c r="K169" s="43"/>
      <c r="L169" s="4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13.5" customHeight="1" x14ac:dyDescent="0.25">
      <c r="A170" s="255"/>
      <c r="B170" s="141"/>
      <c r="C170" s="109" t="s">
        <v>11</v>
      </c>
      <c r="D170" s="12">
        <f>SUM(E170:G170)</f>
        <v>0</v>
      </c>
      <c r="E170" s="16">
        <f>E168+E169</f>
        <v>0</v>
      </c>
      <c r="F170" s="16">
        <f>F168+F169</f>
        <v>0</v>
      </c>
      <c r="G170" s="16">
        <f>G168+G169</f>
        <v>0</v>
      </c>
      <c r="H170" s="141"/>
      <c r="I170" s="141"/>
      <c r="J170" s="74"/>
      <c r="K170" s="43"/>
      <c r="L170" s="4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18" customHeight="1" x14ac:dyDescent="0.25">
      <c r="A171" s="238" t="s">
        <v>176</v>
      </c>
      <c r="B171" s="239"/>
      <c r="C171" s="239"/>
      <c r="D171" s="239"/>
      <c r="E171" s="239"/>
      <c r="F171" s="239"/>
      <c r="G171" s="239"/>
      <c r="H171" s="239"/>
      <c r="I171" s="240"/>
      <c r="J171" s="74"/>
      <c r="K171" s="43"/>
      <c r="L171" s="4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97" customFormat="1" ht="114" customHeight="1" x14ac:dyDescent="0.25">
      <c r="A172" s="91" t="s">
        <v>39</v>
      </c>
      <c r="B172" s="92" t="s">
        <v>178</v>
      </c>
      <c r="C172" s="92" t="s">
        <v>14</v>
      </c>
      <c r="D172" s="12">
        <f>E172+F172+G172</f>
        <v>183.3</v>
      </c>
      <c r="E172" s="98">
        <v>183.3</v>
      </c>
      <c r="F172" s="16">
        <v>0</v>
      </c>
      <c r="G172" s="16">
        <v>0</v>
      </c>
      <c r="H172" s="109" t="s">
        <v>97</v>
      </c>
      <c r="I172" s="99" t="s">
        <v>177</v>
      </c>
      <c r="J172" s="93"/>
      <c r="K172" s="94"/>
      <c r="L172" s="95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  <c r="AC172" s="96"/>
      <c r="AD172" s="96"/>
      <c r="AE172" s="96"/>
      <c r="AF172" s="96"/>
      <c r="AG172" s="96"/>
      <c r="AH172" s="96"/>
      <c r="AI172" s="96"/>
      <c r="AJ172" s="96"/>
      <c r="AK172" s="96"/>
      <c r="AL172" s="96"/>
      <c r="AM172" s="96"/>
      <c r="AN172" s="96"/>
      <c r="AO172" s="96"/>
      <c r="AP172" s="96"/>
      <c r="AQ172" s="96"/>
      <c r="AR172" s="96"/>
      <c r="AS172" s="96"/>
      <c r="AT172" s="96"/>
      <c r="AU172" s="96"/>
      <c r="AV172" s="96"/>
      <c r="AW172" s="96"/>
      <c r="AX172" s="96"/>
      <c r="AY172" s="96"/>
      <c r="AZ172" s="96"/>
    </row>
    <row r="173" spans="1:52" s="97" customFormat="1" ht="24.75" customHeight="1" x14ac:dyDescent="0.25">
      <c r="A173" s="238" t="s">
        <v>182</v>
      </c>
      <c r="B173" s="239"/>
      <c r="C173" s="239"/>
      <c r="D173" s="239"/>
      <c r="E173" s="239"/>
      <c r="F173" s="239"/>
      <c r="G173" s="239"/>
      <c r="H173" s="239"/>
      <c r="I173" s="240"/>
      <c r="J173" s="93"/>
      <c r="K173" s="94"/>
      <c r="L173" s="95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96"/>
      <c r="AO173" s="96"/>
      <c r="AP173" s="96"/>
      <c r="AQ173" s="96"/>
      <c r="AR173" s="96"/>
      <c r="AS173" s="96"/>
      <c r="AT173" s="96"/>
      <c r="AU173" s="96"/>
      <c r="AV173" s="96"/>
      <c r="AW173" s="96"/>
      <c r="AX173" s="96"/>
      <c r="AY173" s="96"/>
      <c r="AZ173" s="96"/>
    </row>
    <row r="174" spans="1:52" s="97" customFormat="1" ht="38.25" customHeight="1" x14ac:dyDescent="0.25">
      <c r="A174" s="178" t="s">
        <v>39</v>
      </c>
      <c r="B174" s="170" t="s">
        <v>187</v>
      </c>
      <c r="C174" s="109" t="s">
        <v>14</v>
      </c>
      <c r="D174" s="85">
        <f>E174+F174+G174</f>
        <v>296.5</v>
      </c>
      <c r="E174" s="135">
        <v>296.5</v>
      </c>
      <c r="F174" s="134">
        <v>0</v>
      </c>
      <c r="G174" s="134">
        <v>0</v>
      </c>
      <c r="H174" s="275" t="s">
        <v>16</v>
      </c>
      <c r="I174" s="278" t="s">
        <v>183</v>
      </c>
      <c r="J174" s="93"/>
      <c r="K174" s="94"/>
      <c r="L174" s="95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96"/>
      <c r="AO174" s="96"/>
      <c r="AP174" s="96"/>
      <c r="AQ174" s="96"/>
      <c r="AR174" s="96"/>
      <c r="AS174" s="96"/>
      <c r="AT174" s="96"/>
      <c r="AU174" s="96"/>
      <c r="AV174" s="96"/>
      <c r="AW174" s="96"/>
      <c r="AX174" s="96"/>
      <c r="AY174" s="96"/>
      <c r="AZ174" s="96"/>
    </row>
    <row r="175" spans="1:52" s="97" customFormat="1" ht="44.25" customHeight="1" x14ac:dyDescent="0.25">
      <c r="A175" s="179"/>
      <c r="B175" s="171"/>
      <c r="C175" s="109" t="s">
        <v>15</v>
      </c>
      <c r="D175" s="85">
        <f>E175+F175+G175</f>
        <v>3410.1</v>
      </c>
      <c r="E175" s="135">
        <v>3410.1</v>
      </c>
      <c r="F175" s="134">
        <v>0</v>
      </c>
      <c r="G175" s="134">
        <v>0</v>
      </c>
      <c r="H175" s="276"/>
      <c r="I175" s="279"/>
      <c r="J175" s="93"/>
      <c r="K175" s="94"/>
      <c r="L175" s="95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96"/>
      <c r="AO175" s="96"/>
      <c r="AP175" s="96"/>
      <c r="AQ175" s="96"/>
      <c r="AR175" s="96"/>
      <c r="AS175" s="96"/>
      <c r="AT175" s="96"/>
      <c r="AU175" s="96"/>
      <c r="AV175" s="96"/>
      <c r="AW175" s="96"/>
      <c r="AX175" s="96"/>
      <c r="AY175" s="96"/>
      <c r="AZ175" s="96"/>
    </row>
    <row r="176" spans="1:52" s="97" customFormat="1" ht="60" customHeight="1" x14ac:dyDescent="0.25">
      <c r="A176" s="180"/>
      <c r="B176" s="139"/>
      <c r="C176" s="109" t="s">
        <v>11</v>
      </c>
      <c r="D176" s="132">
        <f>E176+F176+G176</f>
        <v>3706.6</v>
      </c>
      <c r="E176" s="133">
        <f>E174+E175</f>
        <v>3706.6</v>
      </c>
      <c r="F176" s="133">
        <v>0</v>
      </c>
      <c r="G176" s="133">
        <v>0</v>
      </c>
      <c r="H176" s="277"/>
      <c r="I176" s="280"/>
      <c r="J176" s="93"/>
      <c r="K176" s="94"/>
      <c r="L176" s="95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96"/>
      <c r="AO176" s="96"/>
      <c r="AP176" s="96"/>
      <c r="AQ176" s="96"/>
      <c r="AR176" s="96"/>
      <c r="AS176" s="96"/>
      <c r="AT176" s="96"/>
      <c r="AU176" s="96"/>
      <c r="AV176" s="96"/>
      <c r="AW176" s="96"/>
      <c r="AX176" s="96"/>
      <c r="AY176" s="96"/>
      <c r="AZ176" s="96"/>
    </row>
    <row r="177" spans="1:52" s="4" customFormat="1" ht="30.75" customHeight="1" x14ac:dyDescent="0.25">
      <c r="A177" s="203" t="s">
        <v>68</v>
      </c>
      <c r="B177" s="204"/>
      <c r="C177" s="15" t="s">
        <v>14</v>
      </c>
      <c r="D177" s="30">
        <f>E177+F177+G177</f>
        <v>323662.46617000003</v>
      </c>
      <c r="E177" s="30">
        <f>E166+E168+E161+E139+E135+E115+E172+0.3+E174</f>
        <v>117828.64617000001</v>
      </c>
      <c r="F177" s="30">
        <f>F166+F168+F161+F139+F135+F115</f>
        <v>81305.22</v>
      </c>
      <c r="G177" s="30">
        <f>G166+G168+G161+G139+G135+G115</f>
        <v>124528.6</v>
      </c>
      <c r="H177" s="209"/>
      <c r="I177" s="210"/>
      <c r="J177" s="74"/>
      <c r="K177" s="43"/>
      <c r="L177" s="43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s="4" customFormat="1" ht="26.25" customHeight="1" x14ac:dyDescent="0.25">
      <c r="A178" s="205"/>
      <c r="B178" s="206"/>
      <c r="C178" s="15" t="s">
        <v>102</v>
      </c>
      <c r="D178" s="30">
        <f t="shared" ref="D178:D180" si="40">E178+F178+G178</f>
        <v>10000</v>
      </c>
      <c r="E178" s="30">
        <f>E116</f>
        <v>10000</v>
      </c>
      <c r="F178" s="30">
        <f>F116</f>
        <v>0</v>
      </c>
      <c r="G178" s="30">
        <f>G116</f>
        <v>0</v>
      </c>
      <c r="H178" s="211"/>
      <c r="I178" s="212"/>
      <c r="J178" s="74"/>
      <c r="K178" s="43"/>
      <c r="L178" s="43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s="4" customFormat="1" ht="29.25" customHeight="1" x14ac:dyDescent="0.25">
      <c r="A179" s="205"/>
      <c r="B179" s="206"/>
      <c r="C179" s="15" t="s">
        <v>15</v>
      </c>
      <c r="D179" s="30">
        <f t="shared" si="40"/>
        <v>9630.01</v>
      </c>
      <c r="E179" s="30">
        <f>E169+E162+E117+E136+E175</f>
        <v>9630.01</v>
      </c>
      <c r="F179" s="30">
        <f>F169+F162+F117</f>
        <v>0</v>
      </c>
      <c r="G179" s="30">
        <f>G169+G162+G117+G136</f>
        <v>0</v>
      </c>
      <c r="H179" s="211"/>
      <c r="I179" s="212"/>
      <c r="J179" s="74"/>
      <c r="K179" s="43"/>
      <c r="L179" s="4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x14ac:dyDescent="0.25">
      <c r="A180" s="207"/>
      <c r="B180" s="208"/>
      <c r="C180" s="15" t="s">
        <v>11</v>
      </c>
      <c r="D180" s="30">
        <f t="shared" si="40"/>
        <v>343292.47617000004</v>
      </c>
      <c r="E180" s="30">
        <f>E177+E178+E179</f>
        <v>137458.65617</v>
      </c>
      <c r="F180" s="30">
        <f t="shared" ref="F180" si="41">F177+F178+F179</f>
        <v>81305.22</v>
      </c>
      <c r="G180" s="30">
        <f>G177+G178+G179</f>
        <v>124528.6</v>
      </c>
      <c r="H180" s="213"/>
      <c r="I180" s="214"/>
      <c r="J180" s="74"/>
      <c r="K180" s="43"/>
      <c r="L180" s="43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ht="31.5" customHeight="1" x14ac:dyDescent="0.25">
      <c r="A181" s="262" t="s">
        <v>67</v>
      </c>
      <c r="B181" s="263"/>
      <c r="C181" s="19" t="s">
        <v>14</v>
      </c>
      <c r="D181" s="38">
        <f>E181+F181+G181</f>
        <v>331710.64192000002</v>
      </c>
      <c r="E181" s="38">
        <f>E177+E64</f>
        <v>121832.54986000001</v>
      </c>
      <c r="F181" s="38">
        <f>F177+F64</f>
        <v>84540.692060000001</v>
      </c>
      <c r="G181" s="38">
        <f>G177+G64</f>
        <v>125337.40000000001</v>
      </c>
      <c r="H181" s="268"/>
      <c r="I181" s="269"/>
      <c r="J181" s="74"/>
      <c r="K181" s="274"/>
      <c r="L181" s="274"/>
      <c r="M181" s="274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ht="31.5" x14ac:dyDescent="0.25">
      <c r="A182" s="264"/>
      <c r="B182" s="265"/>
      <c r="C182" s="19" t="s">
        <v>102</v>
      </c>
      <c r="D182" s="38">
        <f t="shared" ref="D182:D184" si="42">E182+F182+G182</f>
        <v>10000</v>
      </c>
      <c r="E182" s="38">
        <f>E178</f>
        <v>10000</v>
      </c>
      <c r="F182" s="38">
        <f t="shared" ref="F182:G182" si="43">F178</f>
        <v>0</v>
      </c>
      <c r="G182" s="38">
        <f t="shared" si="43"/>
        <v>0</v>
      </c>
      <c r="H182" s="270"/>
      <c r="I182" s="271"/>
      <c r="J182" s="74"/>
      <c r="K182" s="43"/>
      <c r="L182" s="4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ht="23.25" customHeight="1" x14ac:dyDescent="0.25">
      <c r="A183" s="264"/>
      <c r="B183" s="265"/>
      <c r="C183" s="19" t="s">
        <v>15</v>
      </c>
      <c r="D183" s="38">
        <f t="shared" si="42"/>
        <v>93395.589380000005</v>
      </c>
      <c r="E183" s="38">
        <f>E179+E65</f>
        <v>53651.344790000003</v>
      </c>
      <c r="F183" s="38">
        <f>F179+F65</f>
        <v>32464.744590000002</v>
      </c>
      <c r="G183" s="38">
        <f>G179+G65</f>
        <v>7279.5</v>
      </c>
      <c r="H183" s="270"/>
      <c r="I183" s="271"/>
      <c r="J183" s="74"/>
      <c r="K183" s="43"/>
      <c r="L183" s="43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x14ac:dyDescent="0.25">
      <c r="A184" s="266"/>
      <c r="B184" s="267"/>
      <c r="C184" s="19" t="s">
        <v>11</v>
      </c>
      <c r="D184" s="38">
        <f t="shared" si="42"/>
        <v>435106.23130000004</v>
      </c>
      <c r="E184" s="38">
        <f>E181+E182+E183</f>
        <v>185483.89465000003</v>
      </c>
      <c r="F184" s="38">
        <f>F181+F182+F183</f>
        <v>117005.43665</v>
      </c>
      <c r="G184" s="38">
        <f t="shared" ref="G184" si="44">G181+G182+G183</f>
        <v>132616.90000000002</v>
      </c>
      <c r="H184" s="272"/>
      <c r="I184" s="273"/>
      <c r="J184" s="74"/>
      <c r="K184" s="43"/>
      <c r="L184" s="43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hidden="1" x14ac:dyDescent="0.25">
      <c r="A185" s="128"/>
      <c r="B185" s="9"/>
      <c r="C185" s="10"/>
      <c r="D185" s="11"/>
      <c r="E185" s="28"/>
      <c r="F185" s="28"/>
      <c r="G185" s="28"/>
      <c r="H185" s="9"/>
      <c r="I185" s="10"/>
      <c r="J185" s="74"/>
      <c r="K185" s="43"/>
      <c r="L185" s="4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128"/>
      <c r="B186" s="9"/>
      <c r="C186" s="10"/>
      <c r="D186" s="11"/>
      <c r="E186" s="28"/>
      <c r="F186" s="28"/>
      <c r="G186" s="28"/>
      <c r="H186" s="9"/>
      <c r="I186" s="10"/>
      <c r="J186" s="74"/>
      <c r="K186" s="43"/>
      <c r="L186" s="4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x14ac:dyDescent="0.25">
      <c r="A187" s="128"/>
      <c r="B187" s="9"/>
      <c r="C187" s="10"/>
      <c r="D187" s="11"/>
      <c r="E187" s="28"/>
      <c r="F187" s="102"/>
      <c r="G187" s="28"/>
      <c r="H187" s="9"/>
      <c r="I187" s="10"/>
      <c r="J187" s="74"/>
      <c r="K187" s="43"/>
      <c r="L187" s="4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28"/>
      <c r="B188" s="9"/>
      <c r="C188" s="10"/>
      <c r="D188" s="103"/>
      <c r="E188" s="103"/>
      <c r="F188" s="103"/>
      <c r="G188" s="28"/>
      <c r="H188" s="9"/>
      <c r="I188" s="10"/>
      <c r="J188" s="74"/>
      <c r="K188" s="43"/>
      <c r="L188" s="4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28"/>
      <c r="B189" s="9"/>
      <c r="C189" s="10"/>
      <c r="D189" s="28"/>
      <c r="E189" s="86"/>
      <c r="F189" s="28"/>
      <c r="G189" s="28"/>
      <c r="H189" s="28"/>
      <c r="I189" s="10"/>
      <c r="J189" s="74"/>
      <c r="K189" s="43"/>
      <c r="L189" s="43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28"/>
      <c r="B190" s="9"/>
      <c r="C190" s="10"/>
      <c r="D190" s="11"/>
      <c r="E190" s="28"/>
      <c r="F190" s="28"/>
      <c r="G190" s="28"/>
      <c r="H190" s="9"/>
      <c r="I190" s="10"/>
      <c r="J190" s="74"/>
      <c r="K190" s="43"/>
      <c r="L190" s="43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28"/>
      <c r="B191" s="9"/>
      <c r="C191" s="10"/>
      <c r="D191" s="11"/>
      <c r="E191" s="28"/>
      <c r="F191" s="28"/>
      <c r="G191" s="28"/>
      <c r="H191" s="9"/>
      <c r="I191" s="10"/>
      <c r="J191" s="74"/>
      <c r="K191" s="43"/>
      <c r="L191" s="4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28"/>
      <c r="B192" s="9"/>
      <c r="C192" s="10"/>
      <c r="D192" s="11"/>
      <c r="E192" s="28"/>
      <c r="F192" s="28"/>
      <c r="G192" s="28"/>
      <c r="H192" s="9"/>
      <c r="I192" s="10"/>
      <c r="J192" s="74"/>
      <c r="K192" s="43"/>
      <c r="L192" s="43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28"/>
      <c r="B193" s="9"/>
      <c r="C193" s="23"/>
      <c r="D193" s="11"/>
      <c r="E193" s="11"/>
      <c r="F193" s="28"/>
      <c r="G193" s="28"/>
      <c r="H193" s="9"/>
      <c r="I193" s="10"/>
      <c r="J193" s="74"/>
      <c r="K193" s="43"/>
      <c r="L193" s="43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28"/>
      <c r="B194" s="9"/>
      <c r="C194" s="10"/>
      <c r="D194" s="11"/>
      <c r="E194" s="28"/>
      <c r="F194" s="28"/>
      <c r="G194" s="28"/>
      <c r="H194" s="9"/>
      <c r="I194" s="10"/>
      <c r="J194" s="74"/>
      <c r="K194" s="43"/>
      <c r="L194" s="4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28"/>
      <c r="B195" s="9"/>
      <c r="C195" s="10"/>
      <c r="D195" s="11"/>
      <c r="E195" s="28"/>
      <c r="F195" s="28"/>
      <c r="G195" s="28"/>
      <c r="H195" s="9"/>
      <c r="I195" s="10"/>
      <c r="J195" s="74"/>
      <c r="K195" s="43"/>
      <c r="L195" s="43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28"/>
      <c r="B196" s="9"/>
      <c r="C196" s="23"/>
      <c r="D196" s="11"/>
      <c r="E196" s="11"/>
      <c r="F196" s="28"/>
      <c r="G196" s="28"/>
      <c r="H196" s="9"/>
      <c r="I196" s="10"/>
      <c r="J196" s="74"/>
      <c r="K196" s="43"/>
      <c r="L196" s="43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28"/>
      <c r="B197" s="9"/>
      <c r="C197" s="10"/>
      <c r="D197" s="11"/>
      <c r="E197" s="28"/>
      <c r="F197" s="28"/>
      <c r="G197" s="28"/>
      <c r="H197" s="9"/>
      <c r="I197" s="10"/>
      <c r="J197" s="74"/>
      <c r="K197" s="43"/>
      <c r="L197" s="4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28"/>
      <c r="B198" s="9"/>
      <c r="C198" s="10"/>
      <c r="D198" s="11"/>
      <c r="E198" s="28"/>
      <c r="F198" s="28"/>
      <c r="G198" s="28"/>
      <c r="H198" s="9"/>
      <c r="I198" s="10"/>
      <c r="J198" s="74"/>
      <c r="K198" s="43"/>
      <c r="L198" s="4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28"/>
      <c r="B199" s="9"/>
      <c r="C199" s="10"/>
      <c r="D199" s="11"/>
      <c r="E199" s="28"/>
      <c r="F199" s="28"/>
      <c r="G199" s="28"/>
      <c r="H199" s="9"/>
      <c r="I199" s="10"/>
      <c r="J199" s="74"/>
      <c r="K199" s="43"/>
      <c r="L199" s="43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28"/>
      <c r="B200" s="9"/>
      <c r="C200" s="10"/>
      <c r="D200" s="11"/>
      <c r="E200" s="28"/>
      <c r="F200" s="28"/>
      <c r="G200" s="28"/>
      <c r="H200" s="9"/>
      <c r="I200" s="10"/>
      <c r="J200" s="74"/>
      <c r="K200" s="43"/>
      <c r="L200" s="4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28"/>
      <c r="B201" s="9"/>
      <c r="C201" s="10"/>
      <c r="D201" s="11"/>
      <c r="E201" s="28"/>
      <c r="F201" s="28"/>
      <c r="G201" s="28"/>
      <c r="H201" s="9"/>
      <c r="I201" s="10"/>
      <c r="J201" s="74"/>
      <c r="K201" s="43"/>
      <c r="L201" s="43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28"/>
      <c r="B202" s="9"/>
      <c r="C202" s="10"/>
      <c r="D202" s="11"/>
      <c r="E202" s="28"/>
      <c r="F202" s="28"/>
      <c r="G202" s="28"/>
      <c r="H202" s="9"/>
      <c r="I202" s="10"/>
      <c r="J202" s="74"/>
      <c r="K202" s="43"/>
      <c r="L202" s="4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28"/>
      <c r="B203" s="9"/>
      <c r="C203" s="10"/>
      <c r="D203" s="11"/>
      <c r="E203" s="28"/>
      <c r="F203" s="28"/>
      <c r="G203" s="28"/>
      <c r="H203" s="9"/>
      <c r="I203" s="10"/>
      <c r="J203" s="74"/>
      <c r="K203" s="43"/>
      <c r="L203" s="4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28"/>
      <c r="B204" s="9"/>
      <c r="C204" s="10"/>
      <c r="D204" s="11"/>
      <c r="E204" s="28"/>
      <c r="F204" s="28"/>
      <c r="G204" s="28"/>
      <c r="H204" s="9"/>
      <c r="I204" s="10"/>
      <c r="J204" s="74"/>
      <c r="K204" s="43"/>
      <c r="L204" s="43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28"/>
      <c r="B205" s="9"/>
      <c r="C205" s="10"/>
      <c r="D205" s="11"/>
      <c r="E205" s="28"/>
      <c r="F205" s="28"/>
      <c r="G205" s="28"/>
      <c r="H205" s="9"/>
      <c r="I205" s="10"/>
      <c r="J205" s="74"/>
      <c r="K205" s="43"/>
      <c r="L205" s="4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28"/>
      <c r="B206" s="9"/>
      <c r="C206" s="10"/>
      <c r="D206" s="11"/>
      <c r="E206" s="28"/>
      <c r="F206" s="28"/>
      <c r="G206" s="28"/>
      <c r="H206" s="9"/>
      <c r="I206" s="10"/>
      <c r="J206" s="74"/>
      <c r="K206" s="43"/>
      <c r="L206" s="4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28"/>
      <c r="B207" s="9"/>
      <c r="C207" s="10"/>
      <c r="D207" s="11"/>
      <c r="E207" s="28"/>
      <c r="F207" s="28"/>
      <c r="G207" s="28"/>
      <c r="H207" s="9"/>
      <c r="I207" s="10"/>
      <c r="J207" s="74"/>
      <c r="K207" s="43"/>
      <c r="L207" s="43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28"/>
      <c r="B208" s="9"/>
      <c r="C208" s="10"/>
      <c r="D208" s="11"/>
      <c r="E208" s="28"/>
      <c r="F208" s="28"/>
      <c r="G208" s="28"/>
      <c r="H208" s="9"/>
      <c r="I208" s="10"/>
      <c r="J208" s="74"/>
      <c r="K208" s="43"/>
      <c r="L208" s="43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28"/>
      <c r="B209" s="9"/>
      <c r="C209" s="10"/>
      <c r="D209" s="11"/>
      <c r="E209" s="28"/>
      <c r="F209" s="28"/>
      <c r="G209" s="28"/>
      <c r="H209" s="9"/>
      <c r="I209" s="10"/>
      <c r="J209" s="74"/>
      <c r="K209" s="43"/>
      <c r="L209" s="4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28"/>
      <c r="B210" s="9"/>
      <c r="C210" s="10"/>
      <c r="D210" s="11"/>
      <c r="E210" s="28"/>
      <c r="F210" s="28"/>
      <c r="G210" s="28"/>
      <c r="H210" s="9"/>
      <c r="I210" s="10"/>
      <c r="J210" s="74"/>
      <c r="K210" s="43"/>
      <c r="L210" s="43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28"/>
      <c r="B211" s="9"/>
      <c r="C211" s="10"/>
      <c r="D211" s="11"/>
      <c r="E211" s="28"/>
      <c r="F211" s="28"/>
      <c r="G211" s="28"/>
      <c r="H211" s="9"/>
      <c r="I211" s="10"/>
      <c r="J211" s="74"/>
      <c r="K211" s="43"/>
      <c r="L211" s="43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28"/>
      <c r="B212" s="9"/>
      <c r="C212" s="10"/>
      <c r="D212" s="11"/>
      <c r="E212" s="28"/>
      <c r="F212" s="28"/>
      <c r="G212" s="28"/>
      <c r="H212" s="9"/>
      <c r="I212" s="10"/>
      <c r="J212" s="74"/>
      <c r="K212" s="43"/>
      <c r="L212" s="4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28"/>
      <c r="B213" s="9"/>
      <c r="C213" s="10"/>
      <c r="D213" s="11"/>
      <c r="E213" s="28"/>
      <c r="F213" s="28"/>
      <c r="G213" s="28"/>
      <c r="H213" s="9"/>
      <c r="I213" s="10"/>
      <c r="J213" s="74"/>
      <c r="K213" s="43"/>
      <c r="L213" s="4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28"/>
      <c r="B214" s="9"/>
      <c r="C214" s="10"/>
      <c r="D214" s="11"/>
      <c r="E214" s="28"/>
      <c r="F214" s="28"/>
      <c r="G214" s="28"/>
      <c r="H214" s="9"/>
      <c r="I214" s="10"/>
      <c r="J214" s="74"/>
      <c r="K214" s="43"/>
      <c r="L214" s="4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28"/>
      <c r="B215" s="9"/>
      <c r="C215" s="10"/>
      <c r="D215" s="11"/>
      <c r="E215" s="28"/>
      <c r="F215" s="28"/>
      <c r="G215" s="28"/>
      <c r="H215" s="9"/>
      <c r="I215" s="10"/>
      <c r="J215" s="74"/>
      <c r="K215" s="43"/>
      <c r="L215" s="4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28"/>
      <c r="B216" s="9"/>
      <c r="C216" s="10"/>
      <c r="D216" s="11"/>
      <c r="E216" s="28"/>
      <c r="F216" s="28"/>
      <c r="G216" s="28"/>
      <c r="H216" s="9"/>
      <c r="I216" s="10"/>
      <c r="J216" s="74"/>
      <c r="K216" s="43"/>
      <c r="L216" s="43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28"/>
      <c r="B217" s="9"/>
      <c r="C217" s="10"/>
      <c r="D217" s="11"/>
      <c r="E217" s="28"/>
      <c r="F217" s="28"/>
      <c r="G217" s="28"/>
      <c r="H217" s="9"/>
      <c r="I217" s="10"/>
      <c r="J217" s="74"/>
      <c r="K217" s="43"/>
      <c r="L217" s="4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28"/>
      <c r="B218" s="9"/>
      <c r="C218" s="10"/>
      <c r="D218" s="11"/>
      <c r="E218" s="28"/>
      <c r="F218" s="28"/>
      <c r="G218" s="28"/>
      <c r="H218" s="9"/>
      <c r="I218" s="10"/>
      <c r="J218" s="74"/>
      <c r="K218" s="43"/>
      <c r="L218" s="4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28"/>
      <c r="B219" s="9"/>
      <c r="C219" s="10"/>
      <c r="D219" s="11"/>
      <c r="E219" s="28"/>
      <c r="F219" s="28"/>
      <c r="G219" s="28"/>
      <c r="H219" s="9"/>
      <c r="I219" s="10"/>
      <c r="J219" s="74"/>
      <c r="K219" s="43"/>
      <c r="L219" s="43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28"/>
      <c r="B220" s="9"/>
      <c r="C220" s="10"/>
      <c r="D220" s="11"/>
      <c r="E220" s="28"/>
      <c r="F220" s="28"/>
      <c r="G220" s="28"/>
      <c r="H220" s="9"/>
      <c r="I220" s="10"/>
      <c r="J220" s="74"/>
      <c r="K220" s="43"/>
      <c r="L220" s="43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28"/>
      <c r="B221" s="9"/>
      <c r="C221" s="10"/>
      <c r="D221" s="11"/>
      <c r="E221" s="28"/>
      <c r="F221" s="28"/>
      <c r="G221" s="28"/>
      <c r="H221" s="9"/>
      <c r="I221" s="10"/>
      <c r="J221" s="74"/>
      <c r="K221" s="43"/>
      <c r="L221" s="4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28"/>
      <c r="B222" s="9"/>
      <c r="C222" s="10"/>
      <c r="D222" s="11"/>
      <c r="E222" s="28"/>
      <c r="F222" s="28"/>
      <c r="G222" s="28"/>
      <c r="H222" s="9"/>
      <c r="I222" s="10"/>
      <c r="J222" s="74"/>
      <c r="K222" s="43"/>
      <c r="L222" s="43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28"/>
      <c r="B223" s="9"/>
      <c r="C223" s="10"/>
      <c r="D223" s="11"/>
      <c r="E223" s="28"/>
      <c r="F223" s="28"/>
      <c r="G223" s="28"/>
      <c r="H223" s="9"/>
      <c r="I223" s="10"/>
      <c r="J223" s="74"/>
      <c r="K223" s="43"/>
      <c r="L223" s="4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28"/>
      <c r="B224" s="9"/>
      <c r="C224" s="10"/>
      <c r="D224" s="11"/>
      <c r="E224" s="28"/>
      <c r="F224" s="28"/>
      <c r="G224" s="28"/>
      <c r="H224" s="9"/>
      <c r="I224" s="10"/>
      <c r="J224" s="74"/>
      <c r="K224" s="43"/>
      <c r="L224" s="4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28"/>
      <c r="B225" s="9"/>
      <c r="C225" s="10"/>
      <c r="D225" s="11"/>
      <c r="E225" s="28"/>
      <c r="F225" s="28"/>
      <c r="G225" s="28"/>
      <c r="H225" s="9"/>
      <c r="I225" s="10"/>
      <c r="J225" s="74"/>
      <c r="K225" s="43"/>
      <c r="L225" s="4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28"/>
      <c r="B226" s="9"/>
      <c r="C226" s="10"/>
      <c r="D226" s="11"/>
      <c r="E226" s="28"/>
      <c r="F226" s="28"/>
      <c r="G226" s="28"/>
      <c r="H226" s="9"/>
      <c r="I226" s="10"/>
      <c r="J226" s="74"/>
      <c r="K226" s="43"/>
      <c r="L226" s="4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28"/>
      <c r="B227" s="9"/>
      <c r="C227" s="10"/>
      <c r="D227" s="11"/>
      <c r="E227" s="28"/>
      <c r="F227" s="28"/>
      <c r="G227" s="28"/>
      <c r="H227" s="9"/>
      <c r="I227" s="10"/>
      <c r="J227" s="74"/>
      <c r="K227" s="43"/>
      <c r="L227" s="4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28"/>
      <c r="B228" s="9"/>
      <c r="C228" s="10"/>
      <c r="D228" s="11"/>
      <c r="E228" s="28"/>
      <c r="F228" s="28"/>
      <c r="G228" s="28"/>
      <c r="H228" s="9"/>
      <c r="I228" s="10"/>
      <c r="J228" s="74"/>
      <c r="K228" s="43"/>
      <c r="L228" s="43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28"/>
      <c r="B229" s="9"/>
      <c r="C229" s="10"/>
      <c r="D229" s="11"/>
      <c r="E229" s="28"/>
      <c r="F229" s="28"/>
      <c r="G229" s="28"/>
      <c r="H229" s="9"/>
      <c r="I229" s="10"/>
      <c r="J229" s="74"/>
      <c r="K229" s="43"/>
      <c r="L229" s="4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28"/>
      <c r="B230" s="9"/>
      <c r="C230" s="10"/>
      <c r="D230" s="11"/>
      <c r="E230" s="28"/>
      <c r="F230" s="28"/>
      <c r="G230" s="28"/>
      <c r="H230" s="9"/>
      <c r="I230" s="10"/>
      <c r="J230" s="74"/>
      <c r="K230" s="43"/>
      <c r="L230" s="4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28"/>
      <c r="B231" s="9"/>
      <c r="C231" s="10"/>
      <c r="D231" s="11"/>
      <c r="E231" s="28"/>
      <c r="F231" s="28"/>
      <c r="G231" s="28"/>
      <c r="H231" s="9"/>
      <c r="I231" s="10"/>
      <c r="J231" s="74"/>
      <c r="K231" s="43"/>
      <c r="L231" s="4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28"/>
      <c r="B232" s="9"/>
      <c r="C232" s="10"/>
      <c r="D232" s="11"/>
      <c r="E232" s="28"/>
      <c r="F232" s="28"/>
      <c r="G232" s="28"/>
      <c r="H232" s="9"/>
      <c r="I232" s="10"/>
      <c r="J232" s="74"/>
      <c r="K232" s="43"/>
      <c r="L232" s="43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28"/>
      <c r="B233" s="9"/>
      <c r="C233" s="10"/>
      <c r="D233" s="11"/>
      <c r="E233" s="28"/>
      <c r="F233" s="28"/>
      <c r="G233" s="28"/>
      <c r="H233" s="9"/>
      <c r="I233" s="10"/>
      <c r="J233" s="74"/>
      <c r="K233" s="43"/>
      <c r="L233" s="4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28"/>
      <c r="B234" s="9"/>
      <c r="C234" s="10"/>
      <c r="D234" s="11"/>
      <c r="E234" s="28"/>
      <c r="F234" s="28"/>
      <c r="G234" s="28"/>
      <c r="H234" s="9"/>
      <c r="I234" s="10"/>
      <c r="J234" s="74"/>
      <c r="K234" s="43"/>
      <c r="L234" s="43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28"/>
      <c r="B235" s="9"/>
      <c r="C235" s="10"/>
      <c r="D235" s="11"/>
      <c r="E235" s="28"/>
      <c r="F235" s="28"/>
      <c r="G235" s="28"/>
      <c r="H235" s="9"/>
      <c r="I235" s="10"/>
      <c r="J235" s="74"/>
      <c r="K235" s="43"/>
      <c r="L235" s="43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28"/>
      <c r="B236" s="9"/>
      <c r="C236" s="10"/>
      <c r="D236" s="11"/>
      <c r="E236" s="28"/>
      <c r="F236" s="28"/>
      <c r="G236" s="28"/>
      <c r="H236" s="9"/>
      <c r="I236" s="10"/>
      <c r="J236" s="74"/>
      <c r="K236" s="43"/>
      <c r="L236" s="4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28"/>
      <c r="B237" s="9"/>
      <c r="C237" s="10"/>
      <c r="D237" s="11"/>
      <c r="E237" s="28"/>
      <c r="F237" s="28"/>
      <c r="G237" s="28"/>
      <c r="H237" s="9"/>
      <c r="I237" s="10"/>
      <c r="J237" s="74"/>
      <c r="K237" s="43"/>
      <c r="L237" s="4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28"/>
      <c r="B238" s="9"/>
      <c r="C238" s="10"/>
      <c r="D238" s="11"/>
      <c r="E238" s="28"/>
      <c r="F238" s="28"/>
      <c r="G238" s="28"/>
      <c r="H238" s="9"/>
      <c r="I238" s="10"/>
      <c r="J238" s="74"/>
      <c r="K238" s="43"/>
      <c r="L238" s="43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28"/>
      <c r="B239" s="9"/>
      <c r="C239" s="10"/>
      <c r="D239" s="11"/>
      <c r="E239" s="28"/>
      <c r="F239" s="28"/>
      <c r="G239" s="28"/>
      <c r="H239" s="9"/>
      <c r="I239" s="10"/>
      <c r="J239" s="74"/>
      <c r="K239" s="43"/>
      <c r="L239" s="4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28"/>
      <c r="B240" s="9"/>
      <c r="C240" s="10"/>
      <c r="D240" s="11"/>
      <c r="E240" s="28"/>
      <c r="F240" s="28"/>
      <c r="G240" s="28"/>
      <c r="H240" s="9"/>
      <c r="I240" s="10"/>
      <c r="J240" s="74"/>
      <c r="K240" s="43"/>
      <c r="L240" s="4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28"/>
      <c r="B241" s="9"/>
      <c r="C241" s="10"/>
      <c r="D241" s="11"/>
      <c r="E241" s="28"/>
      <c r="F241" s="28"/>
      <c r="G241" s="28"/>
      <c r="H241" s="9"/>
      <c r="I241" s="10"/>
      <c r="J241" s="74"/>
      <c r="K241" s="43"/>
      <c r="L241" s="4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28"/>
      <c r="B242" s="9"/>
      <c r="C242" s="10"/>
      <c r="D242" s="11"/>
      <c r="E242" s="28"/>
      <c r="F242" s="28"/>
      <c r="G242" s="28"/>
      <c r="H242" s="9"/>
      <c r="I242" s="10"/>
      <c r="J242" s="74"/>
      <c r="K242" s="43"/>
      <c r="L242" s="43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28"/>
      <c r="B243" s="9"/>
      <c r="C243" s="10"/>
      <c r="D243" s="11"/>
      <c r="E243" s="28"/>
      <c r="F243" s="28"/>
      <c r="G243" s="28"/>
      <c r="H243" s="9"/>
      <c r="I243" s="10"/>
      <c r="J243" s="74"/>
      <c r="K243" s="43"/>
      <c r="L243" s="43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28"/>
      <c r="B244" s="9"/>
      <c r="C244" s="10"/>
      <c r="D244" s="11"/>
      <c r="E244" s="28"/>
      <c r="F244" s="28"/>
      <c r="G244" s="28"/>
      <c r="H244" s="9"/>
      <c r="I244" s="10"/>
      <c r="J244" s="74"/>
      <c r="K244" s="43"/>
      <c r="L244" s="43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28"/>
      <c r="B245" s="9"/>
      <c r="C245" s="10"/>
      <c r="D245" s="11"/>
      <c r="E245" s="28"/>
      <c r="F245" s="28"/>
      <c r="G245" s="28"/>
      <c r="H245" s="9"/>
      <c r="I245" s="10"/>
      <c r="J245" s="74"/>
      <c r="K245" s="43"/>
      <c r="L245" s="43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28"/>
      <c r="B246" s="9"/>
      <c r="C246" s="10"/>
      <c r="D246" s="11"/>
      <c r="E246" s="28"/>
      <c r="F246" s="28"/>
      <c r="G246" s="28"/>
      <c r="H246" s="9"/>
      <c r="I246" s="10"/>
      <c r="J246" s="74"/>
      <c r="K246" s="43"/>
      <c r="L246" s="43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28"/>
      <c r="B247" s="9"/>
      <c r="C247" s="10"/>
      <c r="D247" s="11"/>
      <c r="E247" s="28"/>
      <c r="F247" s="28"/>
      <c r="G247" s="28"/>
      <c r="H247" s="9"/>
      <c r="I247" s="10"/>
      <c r="J247" s="74"/>
      <c r="K247" s="43"/>
      <c r="L247" s="4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28"/>
      <c r="B248" s="9"/>
      <c r="C248" s="10"/>
      <c r="D248" s="11"/>
      <c r="E248" s="28"/>
      <c r="F248" s="28"/>
      <c r="G248" s="28"/>
      <c r="H248" s="9"/>
      <c r="I248" s="10"/>
      <c r="J248" s="74"/>
      <c r="K248" s="43"/>
      <c r="L248" s="43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28"/>
      <c r="B249" s="9"/>
      <c r="C249" s="10"/>
      <c r="D249" s="11"/>
      <c r="E249" s="28"/>
      <c r="F249" s="28"/>
      <c r="G249" s="28"/>
      <c r="H249" s="9"/>
      <c r="I249" s="10"/>
      <c r="J249" s="74"/>
      <c r="K249" s="43"/>
      <c r="L249" s="43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28"/>
      <c r="B250" s="9"/>
      <c r="C250" s="10"/>
      <c r="D250" s="11"/>
      <c r="E250" s="28"/>
      <c r="F250" s="28"/>
      <c r="G250" s="28"/>
      <c r="H250" s="9"/>
      <c r="I250" s="10"/>
      <c r="J250" s="74"/>
      <c r="K250" s="43"/>
      <c r="L250" s="4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128"/>
      <c r="B251" s="9"/>
      <c r="C251" s="10"/>
      <c r="D251" s="11"/>
      <c r="E251" s="28"/>
      <c r="F251" s="28"/>
      <c r="G251" s="28"/>
      <c r="H251" s="9"/>
      <c r="I251" s="10"/>
      <c r="J251" s="74"/>
      <c r="K251" s="43"/>
      <c r="L251" s="43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128"/>
      <c r="B252" s="9"/>
      <c r="C252" s="10"/>
      <c r="D252" s="11"/>
      <c r="E252" s="28"/>
      <c r="F252" s="28"/>
      <c r="G252" s="28"/>
      <c r="H252" s="9"/>
      <c r="I252" s="10"/>
      <c r="J252" s="74"/>
      <c r="K252" s="43"/>
      <c r="L252" s="4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128"/>
      <c r="B253" s="9"/>
      <c r="C253" s="10"/>
      <c r="D253" s="11"/>
      <c r="E253" s="28"/>
      <c r="F253" s="28"/>
      <c r="G253" s="28"/>
      <c r="H253" s="9"/>
      <c r="I253" s="10"/>
      <c r="J253" s="74"/>
      <c r="K253" s="43"/>
      <c r="L253" s="4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128"/>
      <c r="B254" s="9"/>
      <c r="C254" s="10"/>
      <c r="D254" s="11"/>
      <c r="E254" s="28"/>
      <c r="F254" s="28"/>
      <c r="G254" s="28"/>
      <c r="H254" s="9"/>
      <c r="I254" s="10"/>
      <c r="J254" s="74"/>
      <c r="K254" s="43"/>
      <c r="L254" s="4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128"/>
      <c r="B255" s="9"/>
      <c r="C255" s="10"/>
      <c r="D255" s="11"/>
      <c r="E255" s="28"/>
      <c r="F255" s="28"/>
      <c r="G255" s="28"/>
      <c r="H255" s="9"/>
      <c r="I255" s="10"/>
      <c r="J255" s="74"/>
      <c r="K255" s="43"/>
      <c r="L255" s="43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128"/>
      <c r="B256" s="9"/>
      <c r="C256" s="10"/>
      <c r="D256" s="11"/>
      <c r="E256" s="28"/>
      <c r="F256" s="28"/>
      <c r="G256" s="28"/>
      <c r="H256" s="9"/>
      <c r="I256" s="10"/>
      <c r="J256" s="74"/>
      <c r="K256" s="43"/>
      <c r="L256" s="43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128"/>
      <c r="B257" s="9"/>
      <c r="C257" s="10"/>
      <c r="D257" s="11"/>
      <c r="E257" s="28"/>
      <c r="F257" s="28"/>
      <c r="G257" s="28"/>
      <c r="H257" s="9"/>
      <c r="I257" s="10"/>
      <c r="J257" s="74"/>
      <c r="K257" s="43"/>
      <c r="L257" s="4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128"/>
      <c r="B258" s="9"/>
      <c r="C258" s="10"/>
      <c r="D258" s="11"/>
      <c r="E258" s="28"/>
      <c r="F258" s="28"/>
      <c r="G258" s="28"/>
      <c r="H258" s="9"/>
      <c r="I258" s="10"/>
      <c r="J258" s="74"/>
      <c r="K258" s="43"/>
      <c r="L258" s="4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128"/>
      <c r="B259" s="9"/>
      <c r="C259" s="10"/>
      <c r="D259" s="11"/>
      <c r="E259" s="28"/>
      <c r="F259" s="28"/>
      <c r="G259" s="28"/>
      <c r="H259" s="9"/>
      <c r="I259" s="10"/>
      <c r="J259" s="74"/>
      <c r="K259" s="43"/>
      <c r="L259" s="4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s="4" customFormat="1" x14ac:dyDescent="0.25">
      <c r="A260" s="128"/>
      <c r="B260" s="9"/>
      <c r="C260" s="10"/>
      <c r="D260" s="11"/>
      <c r="E260" s="28"/>
      <c r="F260" s="28"/>
      <c r="G260" s="28"/>
      <c r="H260" s="9"/>
      <c r="I260" s="10"/>
      <c r="J260" s="74"/>
      <c r="K260" s="43"/>
      <c r="L260" s="4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s="4" customFormat="1" x14ac:dyDescent="0.25">
      <c r="A261" s="128"/>
      <c r="B261" s="9"/>
      <c r="C261" s="10"/>
      <c r="D261" s="11"/>
      <c r="E261" s="28"/>
      <c r="F261" s="28"/>
      <c r="G261" s="28"/>
      <c r="H261" s="9"/>
      <c r="I261" s="10"/>
      <c r="J261" s="74"/>
      <c r="K261" s="43"/>
      <c r="L261" s="43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s="4" customFormat="1" x14ac:dyDescent="0.25">
      <c r="A262" s="128"/>
      <c r="B262" s="9"/>
      <c r="C262" s="10"/>
      <c r="D262" s="11"/>
      <c r="E262" s="28"/>
      <c r="F262" s="28"/>
      <c r="G262" s="28"/>
      <c r="H262" s="9"/>
      <c r="I262" s="10"/>
      <c r="J262" s="74"/>
      <c r="K262" s="43"/>
      <c r="L262" s="4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s="4" customFormat="1" x14ac:dyDescent="0.25">
      <c r="A263" s="128"/>
      <c r="B263" s="9"/>
      <c r="C263" s="10"/>
      <c r="D263" s="11"/>
      <c r="E263" s="28"/>
      <c r="F263" s="28"/>
      <c r="G263" s="28"/>
      <c r="H263" s="9"/>
      <c r="I263" s="10"/>
      <c r="J263" s="74"/>
      <c r="K263" s="43"/>
      <c r="L263" s="43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s="4" customFormat="1" x14ac:dyDescent="0.25">
      <c r="A264" s="128"/>
      <c r="B264" s="9"/>
      <c r="C264" s="10"/>
      <c r="D264" s="11"/>
      <c r="E264" s="28"/>
      <c r="F264" s="28"/>
      <c r="G264" s="28"/>
      <c r="H264" s="9"/>
      <c r="I264" s="10"/>
      <c r="J264" s="74"/>
      <c r="K264" s="43"/>
      <c r="L264" s="43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s="4" customFormat="1" x14ac:dyDescent="0.25">
      <c r="A265" s="128"/>
      <c r="B265" s="9"/>
      <c r="C265" s="10"/>
      <c r="D265" s="11"/>
      <c r="E265" s="28"/>
      <c r="F265" s="28"/>
      <c r="G265" s="28"/>
      <c r="H265" s="9"/>
      <c r="I265" s="10"/>
      <c r="J265" s="74"/>
      <c r="K265" s="43"/>
      <c r="L265" s="43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s="4" customFormat="1" x14ac:dyDescent="0.25">
      <c r="A266" s="128"/>
      <c r="B266" s="9"/>
      <c r="C266" s="10"/>
      <c r="D266" s="11"/>
      <c r="E266" s="28"/>
      <c r="F266" s="28"/>
      <c r="G266" s="28"/>
      <c r="H266" s="9"/>
      <c r="I266" s="10"/>
      <c r="J266" s="74"/>
      <c r="K266" s="43"/>
      <c r="L266" s="43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</sheetData>
  <mergeCells count="148">
    <mergeCell ref="A177:B180"/>
    <mergeCell ref="H177:I180"/>
    <mergeCell ref="A181:B184"/>
    <mergeCell ref="H181:I184"/>
    <mergeCell ref="K181:M181"/>
    <mergeCell ref="A171:I171"/>
    <mergeCell ref="A173:I173"/>
    <mergeCell ref="A174:A176"/>
    <mergeCell ref="B174:B176"/>
    <mergeCell ref="H174:H176"/>
    <mergeCell ref="I174:I176"/>
    <mergeCell ref="A164:I164"/>
    <mergeCell ref="I165:I166"/>
    <mergeCell ref="A167:I167"/>
    <mergeCell ref="A168:A170"/>
    <mergeCell ref="B168:B170"/>
    <mergeCell ref="H168:H170"/>
    <mergeCell ref="I168:I170"/>
    <mergeCell ref="A158:A160"/>
    <mergeCell ref="B158:B160"/>
    <mergeCell ref="H158:H160"/>
    <mergeCell ref="I158:I160"/>
    <mergeCell ref="A161:B163"/>
    <mergeCell ref="H161:H163"/>
    <mergeCell ref="I161:I163"/>
    <mergeCell ref="A138:I138"/>
    <mergeCell ref="J139:M139"/>
    <mergeCell ref="A141:I141"/>
    <mergeCell ref="A155:A157"/>
    <mergeCell ref="B155:B157"/>
    <mergeCell ref="H155:H157"/>
    <mergeCell ref="I155:I157"/>
    <mergeCell ref="A130:A132"/>
    <mergeCell ref="B130:B132"/>
    <mergeCell ref="H130:H132"/>
    <mergeCell ref="I130:I132"/>
    <mergeCell ref="A135:B137"/>
    <mergeCell ref="H135:H137"/>
    <mergeCell ref="I135:I137"/>
    <mergeCell ref="A115:B118"/>
    <mergeCell ref="H115:H118"/>
    <mergeCell ref="I115:I118"/>
    <mergeCell ref="A119:I119"/>
    <mergeCell ref="K124:L124"/>
    <mergeCell ref="A127:A129"/>
    <mergeCell ref="B127:B129"/>
    <mergeCell ref="H127:H129"/>
    <mergeCell ref="I127:I129"/>
    <mergeCell ref="A108:A110"/>
    <mergeCell ref="B108:B110"/>
    <mergeCell ref="H108:H110"/>
    <mergeCell ref="I108:I110"/>
    <mergeCell ref="A111:A113"/>
    <mergeCell ref="B111:B113"/>
    <mergeCell ref="H111:H113"/>
    <mergeCell ref="I111:I113"/>
    <mergeCell ref="A100:A102"/>
    <mergeCell ref="B100:B102"/>
    <mergeCell ref="H100:H102"/>
    <mergeCell ref="I100:I102"/>
    <mergeCell ref="A103:A105"/>
    <mergeCell ref="B103:B105"/>
    <mergeCell ref="H103:H105"/>
    <mergeCell ref="I103:I105"/>
    <mergeCell ref="K91:L91"/>
    <mergeCell ref="A94:A96"/>
    <mergeCell ref="B94:B96"/>
    <mergeCell ref="A97:A99"/>
    <mergeCell ref="B97:B99"/>
    <mergeCell ref="H97:H99"/>
    <mergeCell ref="I97:I99"/>
    <mergeCell ref="A88:A90"/>
    <mergeCell ref="B88:B90"/>
    <mergeCell ref="H88:H96"/>
    <mergeCell ref="I88:I96"/>
    <mergeCell ref="A91:A93"/>
    <mergeCell ref="B91:B93"/>
    <mergeCell ref="A68:I68"/>
    <mergeCell ref="A69:I69"/>
    <mergeCell ref="K75:L75"/>
    <mergeCell ref="A82:A84"/>
    <mergeCell ref="B82:B84"/>
    <mergeCell ref="H82:H84"/>
    <mergeCell ref="I82:I84"/>
    <mergeCell ref="A57:I57"/>
    <mergeCell ref="A58:A60"/>
    <mergeCell ref="B58:B60"/>
    <mergeCell ref="H58:H60"/>
    <mergeCell ref="I58:I60"/>
    <mergeCell ref="A61:B63"/>
    <mergeCell ref="H61:I63"/>
    <mergeCell ref="A49:I49"/>
    <mergeCell ref="A50:I50"/>
    <mergeCell ref="A51:A53"/>
    <mergeCell ref="B51:B53"/>
    <mergeCell ref="H51:H56"/>
    <mergeCell ref="I51:I56"/>
    <mergeCell ref="A54:A56"/>
    <mergeCell ref="B54:B56"/>
    <mergeCell ref="A64:B66"/>
    <mergeCell ref="A37:I37"/>
    <mergeCell ref="A38:I38"/>
    <mergeCell ref="A39:A41"/>
    <mergeCell ref="B39:B41"/>
    <mergeCell ref="H39:H41"/>
    <mergeCell ref="I39:I48"/>
    <mergeCell ref="A42:A44"/>
    <mergeCell ref="B42:B44"/>
    <mergeCell ref="H42:H44"/>
    <mergeCell ref="A46:A48"/>
    <mergeCell ref="B46:B48"/>
    <mergeCell ref="H46:H48"/>
    <mergeCell ref="A23:I23"/>
    <mergeCell ref="A24:A26"/>
    <mergeCell ref="B24:B26"/>
    <mergeCell ref="H24:H26"/>
    <mergeCell ref="I24:I26"/>
    <mergeCell ref="A27:I27"/>
    <mergeCell ref="A28:A30"/>
    <mergeCell ref="B28:B30"/>
    <mergeCell ref="H28:H36"/>
    <mergeCell ref="I28:I36"/>
    <mergeCell ref="A31:A33"/>
    <mergeCell ref="B31:B33"/>
    <mergeCell ref="A34:A36"/>
    <mergeCell ref="B34:B3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1:B1"/>
    <mergeCell ref="A2:I2"/>
    <mergeCell ref="A3:A4"/>
    <mergeCell ref="B3:B4"/>
    <mergeCell ref="C3:C4"/>
    <mergeCell ref="D3:G3"/>
    <mergeCell ref="H3:H4"/>
    <mergeCell ref="I3:I4"/>
    <mergeCell ref="A6:I6"/>
  </mergeCells>
  <pageMargins left="0.25" right="0.25" top="0.75" bottom="0.75" header="0.3" footer="0.3"/>
  <pageSetup paperSize="9" scale="60" orientation="portrait" r:id="rId1"/>
  <rowBreaks count="5" manualBreakCount="5">
    <brk id="44" max="9" man="1"/>
    <brk id="75" max="9" man="1"/>
    <brk id="106" max="9" man="1"/>
    <brk id="133" max="9" man="1"/>
    <brk id="15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2025-08-11T14:31:00Z</dcterms:modified>
</cp:coreProperties>
</file>