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4" r:id="rId1"/>
  </sheets>
  <definedNames>
    <definedName name="_xlnm.Print_Area" localSheetId="0">'1'!$A$1:$I$182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4" l="1"/>
  <c r="E114" i="4" l="1"/>
  <c r="D114" i="4" s="1"/>
  <c r="E75" i="4" l="1"/>
  <c r="E74" i="4"/>
  <c r="E82" i="4"/>
  <c r="D82" i="4"/>
  <c r="D81" i="4"/>
  <c r="D80" i="4"/>
  <c r="D107" i="4" l="1"/>
  <c r="E103" i="4" l="1"/>
  <c r="E109" i="4"/>
  <c r="E67" i="4" l="1"/>
  <c r="E60" i="4" s="1"/>
  <c r="F109" i="4" l="1"/>
  <c r="E111" i="4" l="1"/>
  <c r="E97" i="4"/>
  <c r="E125" i="4" l="1"/>
  <c r="E55" i="4"/>
  <c r="E56" i="4"/>
  <c r="E37" i="4" l="1"/>
  <c r="D34" i="4"/>
  <c r="D36" i="4" s="1"/>
  <c r="G36" i="4"/>
  <c r="F36" i="4"/>
  <c r="E36" i="4"/>
  <c r="F30" i="4"/>
  <c r="E30" i="4"/>
  <c r="D30" i="4"/>
  <c r="F23" i="4" l="1"/>
  <c r="G109" i="4" l="1"/>
  <c r="G55" i="4"/>
  <c r="F16" i="4" l="1"/>
  <c r="F13" i="4"/>
  <c r="F10" i="4"/>
  <c r="G20" i="4" l="1"/>
  <c r="G17" i="4"/>
  <c r="E14" i="4" l="1"/>
  <c r="E11" i="4"/>
  <c r="G24" i="4" l="1"/>
  <c r="G23" i="4"/>
  <c r="G25" i="4" s="1"/>
  <c r="G22" i="4"/>
  <c r="F22" i="4"/>
  <c r="E22" i="4"/>
  <c r="D21" i="4"/>
  <c r="D20" i="4"/>
  <c r="D18" i="4"/>
  <c r="D17" i="4"/>
  <c r="G19" i="4"/>
  <c r="F19" i="4"/>
  <c r="E19" i="4"/>
  <c r="D22" i="4" l="1"/>
  <c r="D19" i="4"/>
  <c r="E57" i="4"/>
  <c r="F127" i="4" l="1"/>
  <c r="G127" i="4"/>
  <c r="F119" i="4"/>
  <c r="G119" i="4"/>
  <c r="F83" i="4"/>
  <c r="G83" i="4"/>
  <c r="E23" i="4"/>
  <c r="F24" i="4"/>
  <c r="F25" i="4" s="1"/>
  <c r="E139" i="4"/>
  <c r="F134" i="4"/>
  <c r="G134" i="4"/>
  <c r="D77" i="4"/>
  <c r="D78" i="4"/>
  <c r="D74" i="4"/>
  <c r="E79" i="4"/>
  <c r="D79" i="4" s="1"/>
  <c r="F151" i="4" l="1"/>
  <c r="F155" i="4" s="1"/>
  <c r="G151" i="4"/>
  <c r="G155" i="4" s="1"/>
  <c r="F100" i="4"/>
  <c r="G100" i="4"/>
  <c r="E99" i="4"/>
  <c r="E151" i="4" s="1"/>
  <c r="E155" i="4" s="1"/>
  <c r="D151" i="4" l="1"/>
  <c r="D155" i="4" s="1"/>
  <c r="D99" i="4"/>
  <c r="D75" i="4"/>
  <c r="E76" i="4"/>
  <c r="D76" i="4" s="1"/>
  <c r="D9" i="4" l="1"/>
  <c r="D8" i="4"/>
  <c r="D57" i="4"/>
  <c r="D56" i="4"/>
  <c r="E38" i="4"/>
  <c r="G139" i="4"/>
  <c r="F139" i="4"/>
  <c r="G103" i="4"/>
  <c r="G112" i="4" s="1"/>
  <c r="F103" i="4"/>
  <c r="F112" i="4" s="1"/>
  <c r="E112" i="4"/>
  <c r="G137" i="4"/>
  <c r="F137" i="4"/>
  <c r="E137" i="4"/>
  <c r="G60" i="4"/>
  <c r="F60" i="4"/>
  <c r="E86" i="4" l="1"/>
  <c r="E130" i="4" l="1"/>
  <c r="E129" i="4"/>
  <c r="E128" i="4"/>
  <c r="E87" i="4"/>
  <c r="E90" i="4"/>
  <c r="E89" i="4"/>
  <c r="E83" i="4" s="1"/>
  <c r="G54" i="4"/>
  <c r="F55" i="4"/>
  <c r="F54" i="4" s="1"/>
  <c r="G50" i="4"/>
  <c r="F50" i="4"/>
  <c r="E50" i="4"/>
  <c r="G49" i="4"/>
  <c r="F49" i="4"/>
  <c r="E49" i="4"/>
  <c r="E24" i="4"/>
  <c r="F48" i="4"/>
  <c r="E48" i="4"/>
  <c r="D47" i="4"/>
  <c r="D46" i="4"/>
  <c r="G38" i="4"/>
  <c r="G37" i="4"/>
  <c r="F38" i="4"/>
  <c r="F37" i="4"/>
  <c r="D37" i="4" s="1"/>
  <c r="E39" i="4"/>
  <c r="E127" i="4" l="1"/>
  <c r="E84" i="4"/>
  <c r="E100" i="4" s="1"/>
  <c r="E152" i="4" s="1"/>
  <c r="E25" i="4"/>
  <c r="F39" i="4"/>
  <c r="G39" i="4"/>
  <c r="D48" i="4"/>
  <c r="D50" i="4"/>
  <c r="D49" i="4"/>
  <c r="D38" i="4"/>
  <c r="E120" i="4" l="1"/>
  <c r="E121" i="4"/>
  <c r="E122" i="4"/>
  <c r="E123" i="4"/>
  <c r="E126" i="4"/>
  <c r="D39" i="4" l="1"/>
  <c r="E16" i="4" l="1"/>
  <c r="E13" i="4"/>
  <c r="E10" i="4"/>
  <c r="G152" i="4" l="1"/>
  <c r="G156" i="4" s="1"/>
  <c r="G159" i="4" s="1"/>
  <c r="G160" i="4" s="1"/>
  <c r="D133" i="4" l="1"/>
  <c r="G96" i="4"/>
  <c r="F96" i="4"/>
  <c r="D24" i="4" l="1"/>
  <c r="D123" i="4" l="1"/>
  <c r="D121" i="4"/>
  <c r="D120" i="4"/>
  <c r="D122" i="4"/>
  <c r="D110" i="4"/>
  <c r="D72" i="4"/>
  <c r="D71" i="4"/>
  <c r="D58" i="4"/>
  <c r="D59" i="4"/>
  <c r="E88" i="4"/>
  <c r="E91" i="4"/>
  <c r="G70" i="4"/>
  <c r="F70" i="4"/>
  <c r="E70" i="4"/>
  <c r="D69" i="4"/>
  <c r="D68" i="4"/>
  <c r="E85" i="4" l="1"/>
  <c r="F138" i="4"/>
  <c r="G138" i="4"/>
  <c r="D70" i="4"/>
  <c r="F140" i="4" l="1"/>
  <c r="D55" i="4"/>
  <c r="D54" i="4" s="1"/>
  <c r="E54" i="4"/>
  <c r="G10" i="4"/>
  <c r="D11" i="4"/>
  <c r="D12" i="4"/>
  <c r="G13" i="4"/>
  <c r="D14" i="4"/>
  <c r="D15" i="4"/>
  <c r="G16" i="4"/>
  <c r="D23" i="4" l="1"/>
  <c r="D13" i="4"/>
  <c r="D16" i="4"/>
  <c r="D10" i="4"/>
  <c r="E119" i="4"/>
  <c r="E138" i="4" s="1"/>
  <c r="D25" i="4" l="1"/>
  <c r="E140" i="4"/>
  <c r="E33" i="4"/>
  <c r="D111" i="4" l="1"/>
  <c r="D97" i="4"/>
  <c r="F33" i="4"/>
  <c r="F51" i="4" l="1"/>
  <c r="D109" i="4" l="1"/>
  <c r="D126" i="4" l="1"/>
  <c r="D108" i="4" l="1"/>
  <c r="D132" i="4" l="1"/>
  <c r="E134" i="4"/>
  <c r="D136" i="4"/>
  <c r="D139" i="4" s="1"/>
  <c r="D135" i="4" l="1"/>
  <c r="D137" i="4" s="1"/>
  <c r="D131" i="4"/>
  <c r="D73" i="4"/>
  <c r="D66" i="4" l="1"/>
  <c r="D106" i="4"/>
  <c r="E51" i="4" l="1"/>
  <c r="D61" i="4"/>
  <c r="D125" i="4" l="1"/>
  <c r="D119" i="4" s="1"/>
  <c r="D65" i="4" l="1"/>
  <c r="D63" i="4" l="1"/>
  <c r="F147" i="4" l="1"/>
  <c r="G147" i="4"/>
  <c r="E147" i="4"/>
  <c r="D105" i="4"/>
  <c r="F92" i="4"/>
  <c r="F98" i="4" s="1"/>
  <c r="F150" i="4" s="1"/>
  <c r="F154" i="4" s="1"/>
  <c r="E156" i="4"/>
  <c r="F91" i="4"/>
  <c r="G91" i="4"/>
  <c r="F88" i="4"/>
  <c r="G88" i="4"/>
  <c r="D86" i="4"/>
  <c r="D87" i="4"/>
  <c r="D89" i="4"/>
  <c r="D90" i="4"/>
  <c r="D62" i="4"/>
  <c r="D64" i="4"/>
  <c r="D67" i="4"/>
  <c r="D149" i="4"/>
  <c r="G140" i="4"/>
  <c r="D84" i="4" l="1"/>
  <c r="D100" i="4"/>
  <c r="F101" i="4"/>
  <c r="F85" i="4"/>
  <c r="D91" i="4"/>
  <c r="G51" i="4"/>
  <c r="D88" i="4"/>
  <c r="D85" i="4" s="1"/>
  <c r="D83" i="4"/>
  <c r="D51" i="4" l="1"/>
  <c r="D43" i="4" l="1"/>
  <c r="D42" i="4"/>
  <c r="D44" i="4" l="1"/>
  <c r="D118" i="4" l="1"/>
  <c r="D60" i="4"/>
  <c r="G92" i="4" l="1"/>
  <c r="G98" i="4" s="1"/>
  <c r="E92" i="4"/>
  <c r="E98" i="4" s="1"/>
  <c r="G101" i="4" l="1"/>
  <c r="D33" i="4"/>
  <c r="E101" i="4" l="1"/>
  <c r="D101" i="4" s="1"/>
  <c r="D98" i="4"/>
  <c r="D127" i="4" l="1"/>
  <c r="D93" i="4"/>
  <c r="D92" i="4"/>
  <c r="D134" i="4" l="1"/>
  <c r="D103" i="4"/>
  <c r="D112" i="4" s="1"/>
  <c r="D128" i="4"/>
  <c r="D129" i="4"/>
  <c r="D130" i="4"/>
  <c r="D145" i="4" l="1"/>
  <c r="D143" i="4"/>
  <c r="G142" i="4"/>
  <c r="G150" i="4" s="1"/>
  <c r="D104" i="4"/>
  <c r="D95" i="4"/>
  <c r="D94" i="4"/>
  <c r="D96" i="4" l="1"/>
  <c r="F152" i="4"/>
  <c r="F156" i="4" s="1"/>
  <c r="E142" i="4"/>
  <c r="E150" i="4" s="1"/>
  <c r="D147" i="4"/>
  <c r="D117" i="4"/>
  <c r="D138" i="4" s="1"/>
  <c r="D140" i="4" s="1"/>
  <c r="D142" i="4" l="1"/>
  <c r="G154" i="4"/>
  <c r="G157" i="4" s="1"/>
  <c r="F157" i="4"/>
  <c r="D152" i="4"/>
  <c r="D156" i="4" s="1"/>
  <c r="F153" i="4"/>
  <c r="G153" i="4"/>
  <c r="E153" i="4" l="1"/>
  <c r="E154" i="4"/>
  <c r="E157" i="4" s="1"/>
  <c r="D150" i="4"/>
  <c r="D154" i="4" s="1"/>
  <c r="D157" i="4" s="1"/>
  <c r="D153" i="4" l="1"/>
</calcChain>
</file>

<file path=xl/sharedStrings.xml><?xml version="1.0" encoding="utf-8"?>
<sst xmlns="http://schemas.openxmlformats.org/spreadsheetml/2006/main" count="437" uniqueCount="164">
  <si>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</si>
  <si>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</si>
  <si>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</si>
  <si>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</si>
  <si>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</si>
  <si>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</si>
  <si>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</si>
  <si>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</si>
  <si>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</si>
  <si>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</si>
  <si>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</si>
  <si>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</si>
  <si>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</si>
  <si>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</si>
  <si>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</si>
  <si>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</si>
  <si>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</si>
  <si>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</si>
  <si>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</si>
  <si>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</si>
  <si>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</si>
  <si>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</si>
  <si>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</si>
  <si>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</si>
  <si>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</si>
  <si>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</si>
  <si>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Администрация МО «Город Отрадное», МКУ «УГХ»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</si>
  <si>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</si>
  <si>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</si>
  <si>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</si>
  <si>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</si>
  <si>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Выполнение действий, направленных на энергосбережение и повышение энергетической эффективности использования энергетических ресурсов (энергосервис) по уличному освещению в г. Отрадное Кировского района Ленинградской области</t>
  </si>
  <si>
    <t>Снижение аварийности и уменьшение срока устранения аварий на инженерных сетях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</si>
  <si>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</si>
  <si>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</si>
  <si>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</si>
  <si>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Энергосбережение и повышение 
энергетической эффективности 
использования энергетических ресурсов 
по уличному освещению, создание комфортных и безопасных условий проживания для граждан и детей города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</si>
  <si>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</si>
  <si>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</si>
  <si>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2024 год</t>
  </si>
  <si>
    <t>Содержание леса (Земельный участок площадью 34,6596 га)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</si>
  <si>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</si>
  <si>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</si>
  <si>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</si>
  <si>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</si>
  <si>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</si>
  <si>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</si>
  <si>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</si>
  <si>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</si>
  <si>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</si>
  <si>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</si>
  <si>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</si>
  <si>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</si>
  <si>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</si>
  <si>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</si>
  <si>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Ремонт асфальтобетонного покрытия участка автомобильной дороги общего пользования местного значения ул. Ленина, от региональной дороги «имеющей приоритетный социально значимый характер Санкт-Петербург – Кировск» ПК 0+00 – ПК 7+68</t>
  </si>
  <si>
    <t>2.2</t>
  </si>
  <si>
    <t>2.3</t>
  </si>
  <si>
    <t>2.5</t>
  </si>
  <si>
    <t>Прочие мероприятия</t>
  </si>
  <si>
    <t>3.1</t>
  </si>
  <si>
    <t>3.2</t>
  </si>
  <si>
    <t>4.1</t>
  </si>
  <si>
    <t>Комплекс процессных мероприятий № 4 «Обеспечение устойчивого функционирования и развития  коммунального хозяйства»</t>
  </si>
  <si>
    <t>Комплекс процессных мероприятий № 5 «Обеспечение реализации энергосберегающих мероприятий»</t>
  </si>
  <si>
    <t>Комплекс процессных мероприятий № 6 «Организация мероприятий в сфере обращения с отходами»</t>
  </si>
  <si>
    <t>Приобретение в лизинг коммунальной техники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</si>
  <si>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</si>
  <si>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</si>
  <si>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</si>
  <si>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</si>
  <si>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</si>
  <si>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</si>
  <si>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</si>
  <si>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</si>
  <si>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</si>
  <si>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Субсидии юридическим лицам (за исключением субсидий муниципальным  учреждениям на возмещение части затрат на пополнение аварийного запаса материальных ценностей для устранения аварий и последствий стихийных бедствий на объектах ЖКХ на территории МО "Город Отрадное"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</si>
  <si>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</si>
  <si>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</si>
  <si>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Комплекс процессных мероприятий № 7 «Обеспечение бытового обслуживания»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</si>
  <si>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</si>
  <si>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</si>
  <si>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</si>
  <si>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</si>
  <si>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Оплата расходов по содержанию здания банно-прачечного комбината, не связанных с оказанием муниципальных услуг (выполнением работ)</t>
  </si>
  <si>
    <t>Администрация МО «Город Отрадное», МБУ "ЦБО"</t>
  </si>
  <si>
    <t>2025 год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</si>
  <si>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</si>
  <si>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</si>
  <si>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</si>
  <si>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</si>
  <si>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МКУ «УГХ»</t>
  </si>
  <si>
    <t>Устройство парковки по адресу: ул. Лесная д. 2</t>
  </si>
  <si>
    <t>2.4</t>
  </si>
  <si>
    <t>2.6</t>
  </si>
  <si>
    <t>Приобретение и доставка новогодних украшений</t>
  </si>
  <si>
    <t>2.7</t>
  </si>
  <si>
    <t>Ремонт асфальтобетонного покрытия автомобильной дороги общего пользования местного значения ул. Центральная</t>
  </si>
  <si>
    <t>Ремонт асфальтобетонного покрытия автомобильной дороги общего пользования местного значения ул. Клубная</t>
  </si>
  <si>
    <t>7</t>
  </si>
  <si>
    <t>Актуализация схемы теплоснабжения города Отрадное</t>
  </si>
  <si>
    <t>3.4</t>
  </si>
  <si>
    <t>3.6</t>
  </si>
  <si>
    <t>Энергопотребление КНС                              (ул. Питерская, ул. Балтийская)</t>
  </si>
  <si>
    <t>1.4</t>
  </si>
  <si>
    <t>откачка Международного пр. д. 95</t>
  </si>
  <si>
    <t>2.8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</si>
  <si>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</si>
  <si>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</si>
  <si>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</si>
  <si>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</si>
  <si>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</si>
  <si>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</si>
  <si>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</si>
  <si>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</si>
  <si>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Ремонт дворовых территорий МКД, проездов к дворовым территориям МКД МО «Город Отрадное»</t>
  </si>
  <si>
    <t>Поддержание в  нормативном состоянии инженерных сооружений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</si>
  <si>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</si>
  <si>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</si>
  <si>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</si>
  <si>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2.10</t>
  </si>
  <si>
    <t>Устройство уличного освещения  у железнодорожной станции Пелла</t>
  </si>
  <si>
    <t>Устройство уличного освещения             г. Отрадное, Промзона                         ул. Железнодорожная</t>
  </si>
  <si>
    <t>Устройство парковки по адресу: ул. Дружбы д. 1</t>
  </si>
  <si>
    <t>2.11</t>
  </si>
  <si>
    <t>Устройство дорожных ограждений "КРЕСТ" пешеходной дорожки город Отрадное, ОСШ № 3</t>
  </si>
  <si>
    <t>Разработка программы энергосбережение и повышение энергетической эффективности использования энергетических ресурсов (актуализация)  по уличному освещению в г. Отрадное Кировского района Ленинградской области</t>
  </si>
  <si>
    <t>Благоустройство территории                     ул. Новая, ул. Советская (Больница)</t>
  </si>
  <si>
    <t>2.13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</si>
  <si>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</si>
  <si>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</si>
  <si>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</si>
  <si>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</si>
  <si>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</si>
  <si>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</si>
  <si>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Мероприятие по созданию  мест (площадок) накопления твердых коммунальных отходов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</si>
  <si>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</si>
  <si>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</si>
  <si>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</si>
  <si>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</si>
  <si>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</si>
  <si>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</si>
  <si>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</si>
  <si>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 xml:space="preserve">Благоустройство Екатерининского пруда </t>
  </si>
  <si>
    <t>Приобретение коммунальной спецтехники и оборудования в лизинг(сублизинг)</t>
  </si>
  <si>
    <t>Благоустройво общественной территории вдоль берега реки Нева от остановачногопункта "Завод "Электрощит" в сторону Санкт-Петербурга в г. Отрадное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</si>
  <si>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</si>
  <si>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4.2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</si>
  <si>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</si>
  <si>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Мероприятия по ремонту дорог общего пользования</t>
  </si>
  <si>
    <t>Выплаты персоналу в целях обеспечения выполнения функций государственными (муниципальными) органами</t>
  </si>
  <si>
    <t xml:space="preserve">Реализация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 образований Ленинградской области" </t>
  </si>
  <si>
    <t>Ремонт участка автомобильной дороги ул. Железнодорожная от улиц Центральная до дома 3</t>
  </si>
  <si>
    <t>Ремонт участка автомобильной дороги Международный проспект от ПК00+11,5 до ПК28+19,3</t>
  </si>
  <si>
    <t>не идет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</si>
  <si>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</si>
  <si>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</si>
  <si>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2024–2026 года»</t>
  </si>
  <si>
    <t xml:space="preserve">Приобретение и установка оборудования для детской площадки в г.Отрадное, улица Железнодорожная, напротив ФОКа </t>
  </si>
  <si>
    <t>Приобретение и установка оборудования для детской площадки  г.Отрадное, улица  Железнодорожная, напротив ФОКа</t>
  </si>
  <si>
    <t>Устройство дорожных знаков и искусственных неровностей 1 линия</t>
  </si>
  <si>
    <t>Благоустройство  общественной территории  около  МБОУ "Лицей г.Отрадное</t>
  </si>
  <si>
    <t>Ремонт пешеходной дорожки  вдоль ул. Дружбы</t>
  </si>
  <si>
    <t>Администрация МО "Город Отрадное"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</si>
</sst>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289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" fontId="1" fillId="5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wrapText="1"/>
    </xf>
    <xf numFmtId="49" fontId="1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9" fontId="5" fillId="7" borderId="1" xfId="0" applyNumberFormat="1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7" borderId="1" xfId="0" applyNumberFormat="1" applyFont="1" applyFill="1" applyBorder="1" applyAlignment="1">
      <alignment horizontal="center" vertical="center" wrapText="1"/>
    </xf>
    <xf numFmtId="164" fontId="10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9" fillId="7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20" fillId="5" borderId="0" xfId="0" applyNumberFormat="1" applyFont="1" applyFill="1" applyBorder="1" applyAlignment="1">
      <alignment horizontal="center" vertical="center" wrapText="1"/>
    </xf>
    <xf numFmtId="4" fontId="22" fillId="5" borderId="0" xfId="0" applyNumberFormat="1" applyFont="1" applyFill="1" applyBorder="1" applyAlignment="1">
      <alignment horizontal="center" vertical="center" wrapText="1"/>
    </xf>
    <xf numFmtId="49" fontId="20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49" fontId="23" fillId="5" borderId="0" xfId="0" applyNumberFormat="1" applyFont="1" applyFill="1" applyAlignment="1">
      <alignment horizontal="left" vertical="center"/>
    </xf>
    <xf numFmtId="49" fontId="22" fillId="5" borderId="0" xfId="0" applyNumberFormat="1" applyFont="1" applyFill="1" applyAlignment="1">
      <alignment horizontal="left" vertical="center"/>
    </xf>
    <xf numFmtId="0" fontId="23" fillId="5" borderId="0" xfId="0" applyFont="1" applyFill="1" applyAlignment="1">
      <alignment horizontal="left" vertical="center"/>
    </xf>
    <xf numFmtId="49" fontId="24" fillId="5" borderId="0" xfId="0" applyNumberFormat="1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2" fillId="7" borderId="0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2" fontId="11" fillId="5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/>
    </xf>
    <xf numFmtId="0" fontId="1" fillId="5" borderId="0" xfId="0" applyFont="1" applyFill="1" applyBorder="1" applyAlignment="1">
      <alignment horizontal="center" wrapText="1"/>
    </xf>
    <xf numFmtId="2" fontId="8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" fontId="10" fillId="0" borderId="0" xfId="0" applyNumberFormat="1" applyFont="1" applyFill="1" applyBorder="1" applyAlignment="1">
      <alignment horizontal="center" vertical="center" wrapText="1"/>
    </xf>
    <xf numFmtId="49" fontId="1" fillId="5" borderId="0" xfId="0" applyNumberFormat="1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left" vertical="center"/>
    </xf>
    <xf numFmtId="1" fontId="3" fillId="5" borderId="0" xfId="0" applyNumberFormat="1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left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0" fontId="8" fillId="5" borderId="0" xfId="0" applyFont="1" applyFill="1" applyAlignment="1">
      <alignment horizontal="center" vertical="center" wrapText="1"/>
    </xf>
    <xf numFmtId="49" fontId="17" fillId="5" borderId="0" xfId="0" applyNumberFormat="1" applyFont="1" applyFill="1" applyAlignment="1">
      <alignment horizontal="left" vertical="center" wrapText="1"/>
    </xf>
    <xf numFmtId="49" fontId="5" fillId="5" borderId="0" xfId="0" applyNumberFormat="1" applyFont="1" applyFill="1" applyAlignment="1">
      <alignment horizontal="left" vertical="center"/>
    </xf>
    <xf numFmtId="49" fontId="8" fillId="5" borderId="0" xfId="0" applyNumberFormat="1" applyFont="1" applyFill="1" applyAlignment="1">
      <alignment horizontal="left" vertical="center"/>
    </xf>
    <xf numFmtId="49" fontId="11" fillId="5" borderId="0" xfId="0" applyNumberFormat="1" applyFont="1" applyFill="1" applyAlignment="1">
      <alignment horizontal="left" vertical="center" wrapText="1"/>
    </xf>
    <xf numFmtId="49" fontId="11" fillId="5" borderId="0" xfId="0" applyNumberFormat="1" applyFont="1" applyFill="1" applyAlignment="1">
      <alignment horizontal="center" vertical="center"/>
    </xf>
    <xf numFmtId="49" fontId="13" fillId="5" borderId="0" xfId="0" applyNumberFormat="1" applyFont="1" applyFill="1" applyBorder="1" applyAlignment="1">
      <alignment horizontal="left" vertical="center" wrapText="1"/>
    </xf>
    <xf numFmtId="49" fontId="21" fillId="5" borderId="0" xfId="0" applyNumberFormat="1" applyFont="1" applyFill="1" applyAlignment="1">
      <alignment horizontal="left" vertical="center" wrapText="1"/>
    </xf>
    <xf numFmtId="49" fontId="21" fillId="5" borderId="0" xfId="0" applyNumberFormat="1" applyFont="1" applyFill="1" applyAlignment="1">
      <alignment horizontal="center" vertical="center"/>
    </xf>
    <xf numFmtId="49" fontId="2" fillId="5" borderId="7" xfId="0" applyNumberFormat="1" applyFont="1" applyFill="1" applyBorder="1" applyAlignment="1">
      <alignment vertical="top"/>
    </xf>
    <xf numFmtId="49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 wrapText="1"/>
    </xf>
    <xf numFmtId="0" fontId="1" fillId="5" borderId="0" xfId="0" applyFont="1" applyFill="1" applyBorder="1" applyAlignment="1">
      <alignment horizontal="center" vertical="center" wrapText="1"/>
    </xf>
    <xf numFmtId="49" fontId="5" fillId="5" borderId="0" xfId="0" applyNumberFormat="1" applyFont="1" applyFill="1" applyBorder="1" applyAlignment="1">
      <alignment horizontal="left" vertical="center"/>
    </xf>
    <xf numFmtId="49" fontId="26" fillId="5" borderId="0" xfId="0" applyNumberFormat="1" applyFont="1" applyFill="1" applyBorder="1" applyAlignment="1">
      <alignment horizontal="left" vertical="center"/>
    </xf>
    <xf numFmtId="0" fontId="24" fillId="5" borderId="0" xfId="0" applyFont="1" applyFill="1" applyBorder="1" applyAlignment="1">
      <alignment horizontal="center" vertical="center"/>
    </xf>
    <xf numFmtId="49" fontId="2" fillId="5" borderId="0" xfId="0" applyNumberFormat="1" applyFont="1" applyFill="1" applyBorder="1" applyAlignment="1">
      <alignment horizontal="left" vertical="center" wrapText="1"/>
    </xf>
    <xf numFmtId="49" fontId="20" fillId="5" borderId="0" xfId="0" applyNumberFormat="1" applyFont="1" applyFill="1" applyBorder="1" applyAlignment="1">
      <alignment horizontal="left" vertical="center" wrapText="1"/>
    </xf>
    <xf numFmtId="49" fontId="8" fillId="5" borderId="0" xfId="0" applyNumberFormat="1" applyFont="1" applyFill="1" applyBorder="1" applyAlignment="1">
      <alignment horizontal="left" vertical="center"/>
    </xf>
    <xf numFmtId="49" fontId="8" fillId="5" borderId="0" xfId="0" applyNumberFormat="1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1" fillId="7" borderId="0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5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3" borderId="4" xfId="0" applyNumberFormat="1" applyFont="1" applyFill="1" applyBorder="1" applyAlignment="1">
      <alignment horizontal="center" vertical="center"/>
    </xf>
    <xf numFmtId="49" fontId="17" fillId="5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vertical="center" wrapText="1"/>
    </xf>
    <xf numFmtId="49" fontId="10" fillId="5" borderId="2" xfId="0" applyNumberFormat="1" applyFont="1" applyFill="1" applyBorder="1" applyAlignment="1">
      <alignment horizontal="center" vertical="center"/>
    </xf>
    <xf numFmtId="49" fontId="10" fillId="5" borderId="3" xfId="0" applyNumberFormat="1" applyFont="1" applyFill="1" applyBorder="1" applyAlignment="1">
      <alignment horizontal="center" vertical="center"/>
    </xf>
    <xf numFmtId="49" fontId="10" fillId="5" borderId="4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10" fillId="3" borderId="11" xfId="0" applyNumberFormat="1" applyFont="1" applyFill="1" applyBorder="1" applyAlignment="1">
      <alignment horizontal="center" vertical="center"/>
    </xf>
    <xf numFmtId="49" fontId="10" fillId="3" borderId="13" xfId="0" applyNumberFormat="1" applyFont="1" applyFill="1" applyBorder="1" applyAlignment="1">
      <alignment horizontal="center" vertical="center"/>
    </xf>
    <xf numFmtId="49" fontId="10" fillId="3" borderId="12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4"/>
  <sheetViews>
    <sheetView tabSelected="1" view="pageBreakPreview" topLeftCell="A84" zoomScale="80" zoomScaleNormal="80" zoomScaleSheetLayoutView="80" workbookViewId="0">
      <selection activeCell="J114" sqref="J114:N114"/>
    </sheetView>
  </sheetViews>
  <sheetFormatPr defaultColWidth="9.140625" defaultRowHeight="15.75" x14ac:dyDescent="0.25"/>
  <cols>
    <col min="1" max="1" width="7.7109375" style="22" customWidth="1"/>
    <col min="2" max="2" width="38" style="21" customWidth="1"/>
    <col min="3" max="3" width="14.85546875" style="23" customWidth="1"/>
    <col min="4" max="4" width="16.85546875" style="24" customWidth="1"/>
    <col min="5" max="5" width="14.42578125" style="8" customWidth="1"/>
    <col min="6" max="6" width="13.7109375" style="8" customWidth="1"/>
    <col min="7" max="7" width="15.140625" style="8" customWidth="1"/>
    <col min="8" max="8" width="18.28515625" style="21" customWidth="1"/>
    <col min="9" max="9" width="26.140625" style="23" customWidth="1"/>
    <col min="10" max="10" width="16.85546875" style="138" customWidth="1"/>
    <col min="11" max="11" width="20.28515625" style="139" customWidth="1"/>
    <col min="12" max="12" width="20.85546875" style="139" customWidth="1"/>
    <col min="13" max="13" width="9.5703125" style="139" customWidth="1"/>
    <col min="14" max="14" width="34" style="29" customWidth="1"/>
    <col min="15" max="53" width="9.140625" style="29"/>
    <col min="54" max="16384" width="9.140625" style="1"/>
  </cols>
  <sheetData>
    <row r="1" spans="1:53" x14ac:dyDescent="0.25">
      <c r="A1" s="268"/>
      <c r="B1" s="268"/>
      <c r="C1" s="10"/>
      <c r="D1" s="11"/>
      <c r="E1" s="72"/>
      <c r="F1" s="72"/>
      <c r="G1" s="72"/>
      <c r="H1" s="9"/>
      <c r="I1" s="10" t="s">
        <v>81</v>
      </c>
    </row>
    <row r="2" spans="1:53" ht="57" customHeight="1" x14ac:dyDescent="0.25">
      <c r="A2" s="276" t="s">
        <v>157</v>
      </c>
      <c r="B2" s="276"/>
      <c r="C2" s="276"/>
      <c r="D2" s="276"/>
      <c r="E2" s="276"/>
      <c r="F2" s="276"/>
      <c r="G2" s="276"/>
      <c r="H2" s="276"/>
      <c r="I2" s="276"/>
    </row>
    <row r="3" spans="1:53" ht="30" customHeight="1" x14ac:dyDescent="0.25">
      <c r="A3" s="277" t="s">
        <v>8</v>
      </c>
      <c r="B3" s="197" t="s">
        <v>42</v>
      </c>
      <c r="C3" s="197" t="s">
        <v>9</v>
      </c>
      <c r="D3" s="281" t="s">
        <v>10</v>
      </c>
      <c r="E3" s="281"/>
      <c r="F3" s="281"/>
      <c r="G3" s="281"/>
      <c r="H3" s="197" t="s">
        <v>12</v>
      </c>
      <c r="I3" s="197" t="s">
        <v>13</v>
      </c>
    </row>
    <row r="4" spans="1:53" ht="49.5" customHeight="1" x14ac:dyDescent="0.25">
      <c r="A4" s="277"/>
      <c r="B4" s="197"/>
      <c r="C4" s="197"/>
      <c r="D4" s="24" t="s">
        <v>11</v>
      </c>
      <c r="E4" s="35" t="s">
        <v>39</v>
      </c>
      <c r="F4" s="35" t="s">
        <v>86</v>
      </c>
      <c r="G4" s="35" t="s">
        <v>118</v>
      </c>
      <c r="H4" s="197"/>
      <c r="I4" s="197"/>
    </row>
    <row r="5" spans="1:53" s="2" customFormat="1" ht="11.25" x14ac:dyDescent="0.25">
      <c r="A5" s="15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140"/>
      <c r="K5" s="141"/>
      <c r="L5" s="141"/>
      <c r="M5" s="141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s="26" customFormat="1" ht="27.75" customHeight="1" x14ac:dyDescent="0.25">
      <c r="A6" s="275" t="s">
        <v>141</v>
      </c>
      <c r="B6" s="275"/>
      <c r="C6" s="275"/>
      <c r="D6" s="275"/>
      <c r="E6" s="275"/>
      <c r="F6" s="275"/>
      <c r="G6" s="275"/>
      <c r="H6" s="275"/>
      <c r="I6" s="275"/>
      <c r="J6" s="142"/>
      <c r="K6" s="143"/>
      <c r="L6" s="143"/>
      <c r="M6" s="143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</row>
    <row r="7" spans="1:53" s="3" customFormat="1" ht="27.75" customHeight="1" x14ac:dyDescent="0.25">
      <c r="A7" s="196" t="s">
        <v>131</v>
      </c>
      <c r="B7" s="196"/>
      <c r="C7" s="196"/>
      <c r="D7" s="196"/>
      <c r="E7" s="196"/>
      <c r="F7" s="196"/>
      <c r="G7" s="196"/>
      <c r="H7" s="196"/>
      <c r="I7" s="196"/>
      <c r="J7" s="142"/>
      <c r="K7" s="143"/>
      <c r="L7" s="143"/>
      <c r="M7" s="143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</row>
    <row r="8" spans="1:53" s="3" customFormat="1" ht="41.25" customHeight="1" x14ac:dyDescent="0.25">
      <c r="A8" s="214" t="s">
        <v>46</v>
      </c>
      <c r="B8" s="192" t="s">
        <v>55</v>
      </c>
      <c r="C8" s="36" t="s">
        <v>14</v>
      </c>
      <c r="D8" s="49">
        <f>SUM(E8:G8)</f>
        <v>1114.5</v>
      </c>
      <c r="E8" s="52">
        <v>1114.5</v>
      </c>
      <c r="F8" s="52">
        <v>0</v>
      </c>
      <c r="G8" s="52">
        <v>0</v>
      </c>
      <c r="H8" s="236" t="s">
        <v>16</v>
      </c>
      <c r="I8" s="236" t="s">
        <v>27</v>
      </c>
      <c r="J8" s="111"/>
      <c r="K8" s="112"/>
      <c r="L8" s="112"/>
      <c r="M8" s="113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</row>
    <row r="9" spans="1:53" s="3" customFormat="1" ht="43.5" customHeight="1" x14ac:dyDescent="0.25">
      <c r="A9" s="214"/>
      <c r="B9" s="192"/>
      <c r="C9" s="36" t="s">
        <v>15</v>
      </c>
      <c r="D9" s="49">
        <f>SUM(E9:G9)</f>
        <v>11268.86306</v>
      </c>
      <c r="E9" s="52">
        <v>11268.86306</v>
      </c>
      <c r="F9" s="52">
        <v>0</v>
      </c>
      <c r="G9" s="52">
        <v>0</v>
      </c>
      <c r="H9" s="237"/>
      <c r="I9" s="237"/>
      <c r="J9" s="111"/>
      <c r="K9" s="113"/>
      <c r="L9" s="112"/>
      <c r="M9" s="113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</row>
    <row r="10" spans="1:53" s="3" customFormat="1" ht="60" customHeight="1" x14ac:dyDescent="0.25">
      <c r="A10" s="214"/>
      <c r="B10" s="192"/>
      <c r="C10" s="36" t="s">
        <v>11</v>
      </c>
      <c r="D10" s="49">
        <f>SUM(E10:G10)</f>
        <v>12383.36306</v>
      </c>
      <c r="E10" s="52">
        <f>SUM(E8:E9)</f>
        <v>12383.36306</v>
      </c>
      <c r="F10" s="52">
        <f>F8+F9</f>
        <v>0</v>
      </c>
      <c r="G10" s="52">
        <f>SUM(G8:G9)</f>
        <v>0</v>
      </c>
      <c r="H10" s="237"/>
      <c r="I10" s="237"/>
      <c r="J10" s="114"/>
      <c r="K10" s="112"/>
      <c r="L10" s="112"/>
      <c r="M10" s="113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</row>
    <row r="11" spans="1:53" s="3" customFormat="1" ht="31.5" x14ac:dyDescent="0.25">
      <c r="A11" s="214" t="s">
        <v>47</v>
      </c>
      <c r="B11" s="192" t="s">
        <v>97</v>
      </c>
      <c r="C11" s="36" t="s">
        <v>14</v>
      </c>
      <c r="D11" s="13">
        <f>E11+F11+G11</f>
        <v>679.10504000000003</v>
      </c>
      <c r="E11" s="52">
        <f>603.60504+75.5</f>
        <v>679.10504000000003</v>
      </c>
      <c r="F11" s="52">
        <v>0</v>
      </c>
      <c r="G11" s="94">
        <v>0</v>
      </c>
      <c r="H11" s="237"/>
      <c r="I11" s="237"/>
      <c r="J11" s="111"/>
      <c r="K11" s="112"/>
      <c r="L11" s="113"/>
      <c r="M11" s="113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</row>
    <row r="12" spans="1:53" s="3" customFormat="1" ht="31.5" x14ac:dyDescent="0.25">
      <c r="A12" s="214"/>
      <c r="B12" s="192"/>
      <c r="C12" s="36" t="s">
        <v>15</v>
      </c>
      <c r="D12" s="13">
        <f>E12+F12+G12</f>
        <v>6866.0073300000004</v>
      </c>
      <c r="E12" s="52">
        <v>6866.0073300000004</v>
      </c>
      <c r="F12" s="52">
        <v>0</v>
      </c>
      <c r="G12" s="94">
        <v>0</v>
      </c>
      <c r="H12" s="237"/>
      <c r="I12" s="237"/>
      <c r="J12" s="115"/>
      <c r="K12" s="113"/>
      <c r="L12" s="113"/>
      <c r="M12" s="113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</row>
    <row r="13" spans="1:53" s="3" customFormat="1" ht="25.5" customHeight="1" x14ac:dyDescent="0.25">
      <c r="A13" s="214"/>
      <c r="B13" s="192"/>
      <c r="C13" s="36" t="s">
        <v>11</v>
      </c>
      <c r="D13" s="13">
        <f>D11+D12</f>
        <v>7545.1123700000007</v>
      </c>
      <c r="E13" s="94">
        <f>E11+E12</f>
        <v>7545.1123700000007</v>
      </c>
      <c r="F13" s="52">
        <f>F11+F12</f>
        <v>0</v>
      </c>
      <c r="G13" s="52">
        <f>G11+G12</f>
        <v>0</v>
      </c>
      <c r="H13" s="237"/>
      <c r="I13" s="237"/>
      <c r="J13" s="114"/>
      <c r="K13" s="112"/>
      <c r="L13" s="113"/>
      <c r="M13" s="113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</row>
    <row r="14" spans="1:53" s="3" customFormat="1" ht="31.5" x14ac:dyDescent="0.25">
      <c r="A14" s="214" t="s">
        <v>48</v>
      </c>
      <c r="B14" s="192" t="s">
        <v>98</v>
      </c>
      <c r="C14" s="36" t="s">
        <v>14</v>
      </c>
      <c r="D14" s="13">
        <f>E14+F14+G14</f>
        <v>344.06335999999999</v>
      </c>
      <c r="E14" s="52">
        <f>305.86336+38.2</f>
        <v>344.06335999999999</v>
      </c>
      <c r="F14" s="52">
        <v>0</v>
      </c>
      <c r="G14" s="94">
        <v>0</v>
      </c>
      <c r="H14" s="237"/>
      <c r="I14" s="237"/>
      <c r="J14" s="111"/>
      <c r="K14" s="113"/>
      <c r="L14" s="113"/>
      <c r="M14" s="113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</row>
    <row r="15" spans="1:53" s="3" customFormat="1" ht="31.5" x14ac:dyDescent="0.25">
      <c r="A15" s="214"/>
      <c r="B15" s="192"/>
      <c r="C15" s="36" t="s">
        <v>15</v>
      </c>
      <c r="D15" s="13">
        <f>E15+F15+G15</f>
        <v>3479.1957200000002</v>
      </c>
      <c r="E15" s="52">
        <v>3479.1957200000002</v>
      </c>
      <c r="F15" s="52">
        <v>0</v>
      </c>
      <c r="G15" s="94">
        <v>0</v>
      </c>
      <c r="H15" s="237"/>
      <c r="I15" s="237"/>
      <c r="J15" s="115"/>
      <c r="K15" s="113"/>
      <c r="L15" s="113"/>
      <c r="M15" s="113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</row>
    <row r="16" spans="1:53" s="3" customFormat="1" x14ac:dyDescent="0.25">
      <c r="A16" s="214"/>
      <c r="B16" s="192"/>
      <c r="C16" s="36" t="s">
        <v>11</v>
      </c>
      <c r="D16" s="13">
        <f>D14+D15</f>
        <v>3823.2590800000003</v>
      </c>
      <c r="E16" s="52">
        <f>E14+E15</f>
        <v>3823.2590800000003</v>
      </c>
      <c r="F16" s="52">
        <f>F14+F15</f>
        <v>0</v>
      </c>
      <c r="G16" s="52">
        <f>G14+G15</f>
        <v>0</v>
      </c>
      <c r="H16" s="237"/>
      <c r="I16" s="237"/>
      <c r="J16" s="116"/>
      <c r="K16" s="113"/>
      <c r="L16" s="113"/>
      <c r="M16" s="113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</row>
    <row r="17" spans="1:53" s="3" customFormat="1" ht="31.5" x14ac:dyDescent="0.25">
      <c r="A17" s="278" t="s">
        <v>104</v>
      </c>
      <c r="B17" s="233" t="s">
        <v>152</v>
      </c>
      <c r="C17" s="47" t="s">
        <v>14</v>
      </c>
      <c r="D17" s="49">
        <f>E17+F17+G17</f>
        <v>2338.7170800000004</v>
      </c>
      <c r="E17" s="52">
        <v>0</v>
      </c>
      <c r="F17" s="52">
        <v>0</v>
      </c>
      <c r="G17" s="52">
        <f>2314.14512+24.57196</f>
        <v>2338.7170800000004</v>
      </c>
      <c r="H17" s="237"/>
      <c r="I17" s="237"/>
      <c r="J17" s="115"/>
      <c r="K17" s="112"/>
      <c r="L17" s="112"/>
      <c r="M17" s="113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</row>
    <row r="18" spans="1:53" s="3" customFormat="1" ht="31.5" x14ac:dyDescent="0.25">
      <c r="A18" s="279"/>
      <c r="B18" s="234"/>
      <c r="C18" s="47" t="s">
        <v>15</v>
      </c>
      <c r="D18" s="49">
        <f>E18+F18+G18</f>
        <v>23398.578430000001</v>
      </c>
      <c r="E18" s="52">
        <v>0</v>
      </c>
      <c r="F18" s="52">
        <v>0</v>
      </c>
      <c r="G18" s="52">
        <v>23398.578430000001</v>
      </c>
      <c r="H18" s="237"/>
      <c r="I18" s="237"/>
      <c r="J18" s="115"/>
      <c r="K18" s="113"/>
      <c r="L18" s="113"/>
      <c r="M18" s="113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</row>
    <row r="19" spans="1:53" s="3" customFormat="1" x14ac:dyDescent="0.25">
      <c r="A19" s="280"/>
      <c r="B19" s="235"/>
      <c r="C19" s="47" t="s">
        <v>11</v>
      </c>
      <c r="D19" s="49">
        <f>D17+D18</f>
        <v>25737.295510000004</v>
      </c>
      <c r="E19" s="52">
        <f>E17+E18</f>
        <v>0</v>
      </c>
      <c r="F19" s="52">
        <f>F17+F18</f>
        <v>0</v>
      </c>
      <c r="G19" s="52">
        <f>G17+G18</f>
        <v>25737.295510000004</v>
      </c>
      <c r="H19" s="237"/>
      <c r="I19" s="237"/>
      <c r="J19" s="115"/>
      <c r="K19" s="113"/>
      <c r="L19" s="113"/>
      <c r="M19" s="113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</row>
    <row r="20" spans="1:53" s="3" customFormat="1" ht="31.5" x14ac:dyDescent="0.25">
      <c r="A20" s="278" t="s">
        <v>111</v>
      </c>
      <c r="B20" s="233" t="s">
        <v>153</v>
      </c>
      <c r="C20" s="47" t="s">
        <v>14</v>
      </c>
      <c r="D20" s="49">
        <f>E20+F20+G20</f>
        <v>3446.2430799999997</v>
      </c>
      <c r="E20" s="52">
        <v>0</v>
      </c>
      <c r="F20" s="52">
        <v>0</v>
      </c>
      <c r="G20" s="52">
        <f>3410.02022+36.22286</f>
        <v>3446.2430799999997</v>
      </c>
      <c r="H20" s="237"/>
      <c r="I20" s="237"/>
      <c r="J20" s="115"/>
      <c r="K20" s="112"/>
      <c r="L20" s="112"/>
      <c r="M20" s="113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</row>
    <row r="21" spans="1:53" s="3" customFormat="1" ht="31.5" x14ac:dyDescent="0.25">
      <c r="A21" s="279"/>
      <c r="B21" s="234"/>
      <c r="C21" s="47" t="s">
        <v>15</v>
      </c>
      <c r="D21" s="49">
        <f>E21+F21+G21</f>
        <v>34479.0933</v>
      </c>
      <c r="E21" s="52">
        <v>0</v>
      </c>
      <c r="F21" s="52">
        <v>0</v>
      </c>
      <c r="G21" s="52">
        <v>34479.0933</v>
      </c>
      <c r="H21" s="237"/>
      <c r="I21" s="237"/>
      <c r="J21" s="115"/>
      <c r="K21" s="113"/>
      <c r="L21" s="112"/>
      <c r="M21" s="113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</row>
    <row r="22" spans="1:53" s="3" customFormat="1" x14ac:dyDescent="0.25">
      <c r="A22" s="280"/>
      <c r="B22" s="235"/>
      <c r="C22" s="47" t="s">
        <v>11</v>
      </c>
      <c r="D22" s="49">
        <f>D20+D21</f>
        <v>37925.336380000001</v>
      </c>
      <c r="E22" s="52">
        <f>E20+E21</f>
        <v>0</v>
      </c>
      <c r="F22" s="52">
        <f>F20+F21</f>
        <v>0</v>
      </c>
      <c r="G22" s="52">
        <f>G20+G21</f>
        <v>37925.336380000001</v>
      </c>
      <c r="H22" s="237"/>
      <c r="I22" s="237"/>
      <c r="J22" s="115"/>
      <c r="K22" s="113"/>
      <c r="L22" s="112"/>
      <c r="M22" s="113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</row>
    <row r="23" spans="1:53" s="3" customFormat="1" ht="31.5" x14ac:dyDescent="0.25">
      <c r="A23" s="211"/>
      <c r="B23" s="220" t="s">
        <v>140</v>
      </c>
      <c r="C23" s="90" t="s">
        <v>14</v>
      </c>
      <c r="D23" s="100">
        <f>D8+D11+D14+G23</f>
        <v>7922.628560000001</v>
      </c>
      <c r="E23" s="100">
        <f>E8+E11+E14</f>
        <v>2137.6684</v>
      </c>
      <c r="F23" s="100">
        <f>F8+F11+F14</f>
        <v>0</v>
      </c>
      <c r="G23" s="13">
        <f>G17+G20</f>
        <v>5784.9601600000005</v>
      </c>
      <c r="H23" s="237"/>
      <c r="I23" s="237"/>
      <c r="J23" s="115"/>
      <c r="K23" s="113"/>
      <c r="L23" s="113"/>
      <c r="M23" s="113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</row>
    <row r="24" spans="1:53" s="3" customFormat="1" ht="31.5" x14ac:dyDescent="0.25">
      <c r="A24" s="212"/>
      <c r="B24" s="221"/>
      <c r="C24" s="90" t="s">
        <v>15</v>
      </c>
      <c r="D24" s="49">
        <f>E24+F24+G24</f>
        <v>79491.737840000002</v>
      </c>
      <c r="E24" s="13">
        <f>E9+E12+E15</f>
        <v>21614.06611</v>
      </c>
      <c r="F24" s="100">
        <f>F9+F12+F15</f>
        <v>0</v>
      </c>
      <c r="G24" s="13">
        <f>G18+G21</f>
        <v>57877.671730000002</v>
      </c>
      <c r="H24" s="237"/>
      <c r="I24" s="237"/>
      <c r="J24" s="117"/>
      <c r="K24" s="113"/>
      <c r="L24" s="112"/>
      <c r="M24" s="113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pans="1:53" s="3" customFormat="1" x14ac:dyDescent="0.25">
      <c r="A25" s="213"/>
      <c r="B25" s="222"/>
      <c r="C25" s="90" t="s">
        <v>11</v>
      </c>
      <c r="D25" s="96">
        <f>D23+D24</f>
        <v>87414.366399999999</v>
      </c>
      <c r="E25" s="13">
        <f>E23+E24</f>
        <v>23751.734509999998</v>
      </c>
      <c r="F25" s="100">
        <f>F23+F24</f>
        <v>0</v>
      </c>
      <c r="G25" s="96">
        <f>G23+G24+0.1</f>
        <v>63662.731890000003</v>
      </c>
      <c r="H25" s="237"/>
      <c r="I25" s="237"/>
      <c r="J25" s="115"/>
      <c r="K25" s="143"/>
      <c r="L25" s="143"/>
      <c r="M25" s="143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</row>
    <row r="26" spans="1:53" s="3" customFormat="1" ht="37.5" customHeight="1" x14ac:dyDescent="0.25">
      <c r="A26" s="193" t="s">
        <v>142</v>
      </c>
      <c r="B26" s="194"/>
      <c r="C26" s="194"/>
      <c r="D26" s="194"/>
      <c r="E26" s="194"/>
      <c r="F26" s="194"/>
      <c r="G26" s="194"/>
      <c r="H26" s="194"/>
      <c r="I26" s="195"/>
      <c r="J26" s="142"/>
      <c r="K26" s="143"/>
      <c r="L26" s="143"/>
      <c r="M26" s="143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</row>
    <row r="27" spans="1:53" s="3" customFormat="1" ht="43.15" customHeight="1" x14ac:dyDescent="0.25">
      <c r="A27" s="196" t="s">
        <v>133</v>
      </c>
      <c r="B27" s="196"/>
      <c r="C27" s="196"/>
      <c r="D27" s="196"/>
      <c r="E27" s="196"/>
      <c r="F27" s="196"/>
      <c r="G27" s="196"/>
      <c r="H27" s="196"/>
      <c r="I27" s="196"/>
      <c r="J27" s="142"/>
      <c r="K27" s="143"/>
      <c r="L27" s="143"/>
      <c r="M27" s="143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</row>
    <row r="28" spans="1:53" s="3" customFormat="1" ht="43.15" customHeight="1" x14ac:dyDescent="0.25">
      <c r="A28" s="214" t="s">
        <v>132</v>
      </c>
      <c r="B28" s="233" t="s">
        <v>133</v>
      </c>
      <c r="C28" s="119" t="s">
        <v>14</v>
      </c>
      <c r="D28" s="13">
        <v>952</v>
      </c>
      <c r="E28" s="94">
        <v>952</v>
      </c>
      <c r="F28" s="94">
        <v>0</v>
      </c>
      <c r="G28" s="98">
        <v>0</v>
      </c>
      <c r="H28" s="192" t="s">
        <v>16</v>
      </c>
      <c r="I28" s="236" t="s">
        <v>77</v>
      </c>
      <c r="J28" s="142"/>
      <c r="K28" s="143"/>
      <c r="L28" s="143"/>
      <c r="M28" s="143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</row>
    <row r="29" spans="1:53" s="3" customFormat="1" ht="43.15" customHeight="1" x14ac:dyDescent="0.25">
      <c r="A29" s="214"/>
      <c r="B29" s="234"/>
      <c r="C29" s="119" t="s">
        <v>15</v>
      </c>
      <c r="D29" s="96">
        <v>12648.3</v>
      </c>
      <c r="E29" s="94">
        <v>12648.3</v>
      </c>
      <c r="F29" s="94">
        <v>0</v>
      </c>
      <c r="G29" s="98">
        <v>0</v>
      </c>
      <c r="H29" s="192"/>
      <c r="I29" s="237"/>
      <c r="J29" s="142"/>
      <c r="K29" s="143"/>
      <c r="L29" s="143"/>
      <c r="M29" s="143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</row>
    <row r="30" spans="1:53" s="3" customFormat="1" ht="43.15" customHeight="1" x14ac:dyDescent="0.25">
      <c r="A30" s="214"/>
      <c r="B30" s="235"/>
      <c r="C30" s="119" t="s">
        <v>11</v>
      </c>
      <c r="D30" s="96">
        <f>D28+D29</f>
        <v>13600.3</v>
      </c>
      <c r="E30" s="94">
        <f>E28+E29</f>
        <v>13600.3</v>
      </c>
      <c r="F30" s="94">
        <f>F28+F29</f>
        <v>0</v>
      </c>
      <c r="G30" s="98">
        <v>0</v>
      </c>
      <c r="H30" s="192"/>
      <c r="I30" s="237"/>
      <c r="J30" s="142"/>
      <c r="K30" s="143"/>
      <c r="L30" s="143"/>
      <c r="M30" s="143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</row>
    <row r="31" spans="1:53" s="3" customFormat="1" ht="31.5" customHeight="1" x14ac:dyDescent="0.25">
      <c r="A31" s="214" t="s">
        <v>155</v>
      </c>
      <c r="B31" s="192" t="s">
        <v>78</v>
      </c>
      <c r="C31" s="28" t="s">
        <v>14</v>
      </c>
      <c r="D31" s="13">
        <v>952</v>
      </c>
      <c r="E31" s="94">
        <v>952</v>
      </c>
      <c r="F31" s="94">
        <v>0</v>
      </c>
      <c r="G31" s="98">
        <v>0</v>
      </c>
      <c r="H31" s="192" t="s">
        <v>16</v>
      </c>
      <c r="I31" s="237"/>
      <c r="J31" s="142"/>
      <c r="K31" s="143"/>
      <c r="L31" s="143"/>
      <c r="M31" s="143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pans="1:53" s="3" customFormat="1" ht="31.5" x14ac:dyDescent="0.25">
      <c r="A32" s="214"/>
      <c r="B32" s="192"/>
      <c r="C32" s="28" t="s">
        <v>15</v>
      </c>
      <c r="D32" s="96">
        <v>12648.3</v>
      </c>
      <c r="E32" s="94">
        <v>12648.3</v>
      </c>
      <c r="F32" s="94">
        <v>0</v>
      </c>
      <c r="G32" s="98">
        <v>0</v>
      </c>
      <c r="H32" s="192"/>
      <c r="I32" s="237"/>
      <c r="J32" s="142"/>
      <c r="K32" s="143"/>
      <c r="L32" s="143"/>
      <c r="M32" s="143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</row>
    <row r="33" spans="1:53" s="3" customFormat="1" x14ac:dyDescent="0.25">
      <c r="A33" s="214"/>
      <c r="B33" s="192"/>
      <c r="C33" s="28" t="s">
        <v>11</v>
      </c>
      <c r="D33" s="96">
        <f>D31+D32</f>
        <v>13600.3</v>
      </c>
      <c r="E33" s="94">
        <f>E31+E32</f>
        <v>13600.3</v>
      </c>
      <c r="F33" s="94">
        <f>F31+F32</f>
        <v>0</v>
      </c>
      <c r="G33" s="98">
        <v>0</v>
      </c>
      <c r="H33" s="192"/>
      <c r="I33" s="237"/>
      <c r="J33" s="142"/>
      <c r="K33" s="143"/>
      <c r="L33" s="143"/>
      <c r="M33" s="143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</row>
    <row r="34" spans="1:53" s="3" customFormat="1" ht="93.75" customHeight="1" x14ac:dyDescent="0.25">
      <c r="A34" s="283" t="s">
        <v>56</v>
      </c>
      <c r="B34" s="286" t="s">
        <v>156</v>
      </c>
      <c r="C34" s="118" t="s">
        <v>14</v>
      </c>
      <c r="D34" s="96">
        <f>E34+F34+G34</f>
        <v>78.774000000000001</v>
      </c>
      <c r="E34" s="52">
        <v>78.774000000000001</v>
      </c>
      <c r="F34" s="94">
        <v>0</v>
      </c>
      <c r="G34" s="98">
        <v>0</v>
      </c>
      <c r="H34" s="192" t="s">
        <v>16</v>
      </c>
      <c r="I34" s="237"/>
      <c r="J34" s="142"/>
      <c r="K34" s="143"/>
      <c r="L34" s="143"/>
      <c r="M34" s="143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</row>
    <row r="35" spans="1:53" s="3" customFormat="1" ht="45" hidden="1" customHeight="1" x14ac:dyDescent="0.25">
      <c r="A35" s="284"/>
      <c r="B35" s="287"/>
      <c r="C35" s="118"/>
      <c r="D35" s="96"/>
      <c r="E35" s="94"/>
      <c r="F35" s="94"/>
      <c r="G35" s="98"/>
      <c r="H35" s="192"/>
      <c r="I35" s="237"/>
      <c r="J35" s="142"/>
      <c r="K35" s="143"/>
      <c r="L35" s="143"/>
      <c r="M35" s="143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pans="1:53" s="3" customFormat="1" ht="9" hidden="1" customHeight="1" x14ac:dyDescent="0.25">
      <c r="A36" s="285"/>
      <c r="B36" s="288"/>
      <c r="C36" s="118" t="s">
        <v>11</v>
      </c>
      <c r="D36" s="96">
        <f>D34+0</f>
        <v>78.774000000000001</v>
      </c>
      <c r="E36" s="94">
        <f>E34+0</f>
        <v>78.774000000000001</v>
      </c>
      <c r="F36" s="94">
        <f>F34+0</f>
        <v>0</v>
      </c>
      <c r="G36" s="98">
        <f>G34+0</f>
        <v>0</v>
      </c>
      <c r="H36" s="192"/>
      <c r="I36" s="237"/>
      <c r="J36" s="142"/>
      <c r="K36" s="143"/>
      <c r="L36" s="143"/>
      <c r="M36" s="143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</row>
    <row r="37" spans="1:53" s="3" customFormat="1" ht="27.75" customHeight="1" x14ac:dyDescent="0.25">
      <c r="A37" s="255"/>
      <c r="B37" s="232" t="s">
        <v>139</v>
      </c>
      <c r="C37" s="90" t="s">
        <v>14</v>
      </c>
      <c r="D37" s="96">
        <f>E37+F37+G37</f>
        <v>1030.7739999999999</v>
      </c>
      <c r="E37" s="13">
        <f>E31+E34</f>
        <v>1030.7739999999999</v>
      </c>
      <c r="F37" s="13">
        <f>F31</f>
        <v>0</v>
      </c>
      <c r="G37" s="20">
        <f>G31</f>
        <v>0</v>
      </c>
      <c r="H37" s="197" t="s">
        <v>16</v>
      </c>
      <c r="I37" s="237"/>
      <c r="J37" s="142"/>
      <c r="K37" s="143"/>
      <c r="L37" s="143"/>
      <c r="M37" s="143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</row>
    <row r="38" spans="1:53" s="3" customFormat="1" ht="30" customHeight="1" x14ac:dyDescent="0.25">
      <c r="A38" s="255"/>
      <c r="B38" s="232"/>
      <c r="C38" s="90" t="s">
        <v>15</v>
      </c>
      <c r="D38" s="96">
        <f>E38+F38+G38</f>
        <v>12648.3</v>
      </c>
      <c r="E38" s="13">
        <f>E32</f>
        <v>12648.3</v>
      </c>
      <c r="F38" s="13">
        <f>F32</f>
        <v>0</v>
      </c>
      <c r="G38" s="20">
        <f>G32</f>
        <v>0</v>
      </c>
      <c r="H38" s="197"/>
      <c r="I38" s="237"/>
      <c r="J38" s="142"/>
      <c r="K38" s="143"/>
      <c r="L38" s="143"/>
      <c r="M38" s="143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</row>
    <row r="39" spans="1:53" s="3" customFormat="1" x14ac:dyDescent="0.25">
      <c r="A39" s="255"/>
      <c r="B39" s="232"/>
      <c r="C39" s="90" t="s">
        <v>11</v>
      </c>
      <c r="D39" s="96">
        <f>D38+D37</f>
        <v>13679.073999999999</v>
      </c>
      <c r="E39" s="13">
        <f>E37+E38</f>
        <v>13679.073999999999</v>
      </c>
      <c r="F39" s="13">
        <f>F37+F38</f>
        <v>0</v>
      </c>
      <c r="G39" s="20">
        <f>G37+G38</f>
        <v>0</v>
      </c>
      <c r="H39" s="197"/>
      <c r="I39" s="238"/>
      <c r="J39" s="142"/>
      <c r="K39" s="143"/>
      <c r="L39" s="143"/>
      <c r="M39" s="143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</row>
    <row r="40" spans="1:53" s="3" customFormat="1" ht="48.75" customHeight="1" x14ac:dyDescent="0.25">
      <c r="A40" s="193" t="s">
        <v>134</v>
      </c>
      <c r="B40" s="194"/>
      <c r="C40" s="194"/>
      <c r="D40" s="194"/>
      <c r="E40" s="194"/>
      <c r="F40" s="194"/>
      <c r="G40" s="194"/>
      <c r="H40" s="194"/>
      <c r="I40" s="195"/>
      <c r="J40" s="142"/>
      <c r="K40" s="143"/>
      <c r="L40" s="143"/>
      <c r="M40" s="143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</row>
    <row r="41" spans="1:53" s="3" customFormat="1" ht="24.75" customHeight="1" x14ac:dyDescent="0.25">
      <c r="A41" s="196" t="s">
        <v>135</v>
      </c>
      <c r="B41" s="196"/>
      <c r="C41" s="196"/>
      <c r="D41" s="196"/>
      <c r="E41" s="196"/>
      <c r="F41" s="196"/>
      <c r="G41" s="196"/>
      <c r="H41" s="196"/>
      <c r="I41" s="196"/>
      <c r="J41" s="142"/>
      <c r="K41" s="143"/>
      <c r="L41" s="143"/>
      <c r="M41" s="143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</row>
    <row r="42" spans="1:53" s="3" customFormat="1" ht="45" customHeight="1" x14ac:dyDescent="0.25">
      <c r="A42" s="214" t="s">
        <v>136</v>
      </c>
      <c r="B42" s="192" t="s">
        <v>83</v>
      </c>
      <c r="C42" s="34" t="s">
        <v>14</v>
      </c>
      <c r="D42" s="13">
        <f>SUM(E42:G42)</f>
        <v>111.6</v>
      </c>
      <c r="E42" s="94">
        <v>111.6</v>
      </c>
      <c r="F42" s="94">
        <v>0</v>
      </c>
      <c r="G42" s="98">
        <v>0</v>
      </c>
      <c r="H42" s="192" t="s">
        <v>16</v>
      </c>
      <c r="I42" s="192" t="s">
        <v>22</v>
      </c>
      <c r="J42" s="138"/>
      <c r="K42" s="143"/>
      <c r="L42" s="143"/>
      <c r="M42" s="143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</row>
    <row r="43" spans="1:53" s="3" customFormat="1" ht="39" customHeight="1" x14ac:dyDescent="0.25">
      <c r="A43" s="214"/>
      <c r="B43" s="192"/>
      <c r="C43" s="34" t="s">
        <v>15</v>
      </c>
      <c r="D43" s="13">
        <f t="shared" ref="D43:D44" si="0">SUM(E43:G43)</f>
        <v>1128.7</v>
      </c>
      <c r="E43" s="94">
        <v>1128.7</v>
      </c>
      <c r="F43" s="94">
        <v>0</v>
      </c>
      <c r="G43" s="98">
        <v>0</v>
      </c>
      <c r="H43" s="192"/>
      <c r="I43" s="192"/>
      <c r="J43" s="138"/>
      <c r="K43" s="143"/>
      <c r="L43" s="143"/>
      <c r="M43" s="143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</row>
    <row r="44" spans="1:53" s="3" customFormat="1" ht="33.75" customHeight="1" x14ac:dyDescent="0.25">
      <c r="A44" s="214"/>
      <c r="B44" s="192"/>
      <c r="C44" s="34" t="s">
        <v>11</v>
      </c>
      <c r="D44" s="13">
        <f t="shared" si="0"/>
        <v>1240.3</v>
      </c>
      <c r="E44" s="94">
        <v>1240.3</v>
      </c>
      <c r="F44" s="94">
        <v>0</v>
      </c>
      <c r="G44" s="94">
        <v>0</v>
      </c>
      <c r="H44" s="192"/>
      <c r="I44" s="192"/>
      <c r="J44" s="144"/>
      <c r="K44" s="143"/>
      <c r="L44" s="143"/>
      <c r="M44" s="143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pans="1:53" s="3" customFormat="1" ht="33.75" customHeight="1" x14ac:dyDescent="0.25">
      <c r="A45" s="226" t="s">
        <v>137</v>
      </c>
      <c r="B45" s="227"/>
      <c r="C45" s="227"/>
      <c r="D45" s="227"/>
      <c r="E45" s="227"/>
      <c r="F45" s="227"/>
      <c r="G45" s="227"/>
      <c r="H45" s="227"/>
      <c r="I45" s="228"/>
      <c r="J45" s="144"/>
      <c r="K45" s="143"/>
      <c r="L45" s="143"/>
      <c r="M45" s="143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</row>
    <row r="46" spans="1:53" s="3" customFormat="1" ht="33.75" customHeight="1" x14ac:dyDescent="0.25">
      <c r="A46" s="214" t="s">
        <v>61</v>
      </c>
      <c r="B46" s="192" t="s">
        <v>130</v>
      </c>
      <c r="C46" s="84" t="s">
        <v>14</v>
      </c>
      <c r="D46" s="49">
        <f>E46+F46+G46</f>
        <v>235.51</v>
      </c>
      <c r="E46" s="52">
        <v>0</v>
      </c>
      <c r="F46" s="52">
        <v>0</v>
      </c>
      <c r="G46" s="52">
        <v>235.51</v>
      </c>
      <c r="H46" s="229" t="s">
        <v>16</v>
      </c>
      <c r="I46" s="229" t="s">
        <v>35</v>
      </c>
      <c r="J46" s="144"/>
      <c r="K46" s="143"/>
      <c r="L46" s="143"/>
      <c r="M46" s="143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</row>
    <row r="47" spans="1:53" s="3" customFormat="1" ht="33.75" customHeight="1" x14ac:dyDescent="0.25">
      <c r="A47" s="214"/>
      <c r="B47" s="192"/>
      <c r="C47" s="84" t="s">
        <v>15</v>
      </c>
      <c r="D47" s="49">
        <f>E47+F47+G47</f>
        <v>2381.2661600000001</v>
      </c>
      <c r="E47" s="52">
        <v>0</v>
      </c>
      <c r="F47" s="52">
        <v>0</v>
      </c>
      <c r="G47" s="52">
        <v>2381.2661600000001</v>
      </c>
      <c r="H47" s="230"/>
      <c r="I47" s="230"/>
      <c r="J47" s="144"/>
      <c r="K47" s="143"/>
      <c r="L47" s="143"/>
      <c r="M47" s="143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</row>
    <row r="48" spans="1:53" s="3" customFormat="1" ht="33.75" customHeight="1" x14ac:dyDescent="0.25">
      <c r="A48" s="214"/>
      <c r="B48" s="192"/>
      <c r="C48" s="84" t="s">
        <v>11</v>
      </c>
      <c r="D48" s="49">
        <f>D46+D47</f>
        <v>2616.7761600000003</v>
      </c>
      <c r="E48" s="52">
        <f>E46+E47</f>
        <v>0</v>
      </c>
      <c r="F48" s="52">
        <f>F46+F47</f>
        <v>0</v>
      </c>
      <c r="G48" s="52">
        <v>2616.7761600000003</v>
      </c>
      <c r="H48" s="231"/>
      <c r="I48" s="231"/>
      <c r="J48" s="144"/>
      <c r="K48" s="143"/>
      <c r="L48" s="143"/>
      <c r="M48" s="143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pans="1:53" s="3" customFormat="1" ht="30.75" customHeight="1" x14ac:dyDescent="0.25">
      <c r="A49" s="186" t="s">
        <v>138</v>
      </c>
      <c r="B49" s="187"/>
      <c r="C49" s="18" t="s">
        <v>14</v>
      </c>
      <c r="D49" s="85">
        <f>E49+F49+G49</f>
        <v>347.11</v>
      </c>
      <c r="E49" s="85">
        <f t="shared" ref="E49:G50" si="1">E42+E46</f>
        <v>111.6</v>
      </c>
      <c r="F49" s="85">
        <f t="shared" si="1"/>
        <v>0</v>
      </c>
      <c r="G49" s="85">
        <f t="shared" si="1"/>
        <v>235.51</v>
      </c>
      <c r="H49" s="177"/>
      <c r="I49" s="178"/>
      <c r="J49" s="142"/>
      <c r="K49" s="143"/>
      <c r="L49" s="143"/>
      <c r="M49" s="143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</row>
    <row r="50" spans="1:53" s="3" customFormat="1" ht="30.75" customHeight="1" x14ac:dyDescent="0.25">
      <c r="A50" s="188"/>
      <c r="B50" s="189"/>
      <c r="C50" s="18" t="s">
        <v>15</v>
      </c>
      <c r="D50" s="85">
        <f>E50+F50+G50</f>
        <v>3509.9661599999999</v>
      </c>
      <c r="E50" s="85">
        <f t="shared" si="1"/>
        <v>1128.7</v>
      </c>
      <c r="F50" s="85">
        <f t="shared" si="1"/>
        <v>0</v>
      </c>
      <c r="G50" s="85">
        <f t="shared" si="1"/>
        <v>2381.2661600000001</v>
      </c>
      <c r="H50" s="179"/>
      <c r="I50" s="180"/>
      <c r="J50" s="142"/>
      <c r="K50" s="143"/>
      <c r="L50" s="143"/>
      <c r="M50" s="143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</row>
    <row r="51" spans="1:53" s="3" customFormat="1" x14ac:dyDescent="0.25">
      <c r="A51" s="190"/>
      <c r="B51" s="191"/>
      <c r="C51" s="18" t="s">
        <v>11</v>
      </c>
      <c r="D51" s="85">
        <f>E51+F51+G51</f>
        <v>3857.0761600000005</v>
      </c>
      <c r="E51" s="85">
        <f>E49+E50</f>
        <v>1240.3</v>
      </c>
      <c r="F51" s="85">
        <f>F49+F50</f>
        <v>0</v>
      </c>
      <c r="G51" s="85">
        <f t="shared" ref="G51" si="2">G49+G50</f>
        <v>2616.7761600000003</v>
      </c>
      <c r="H51" s="181"/>
      <c r="I51" s="182"/>
      <c r="J51" s="142"/>
      <c r="K51" s="143"/>
      <c r="L51" s="143"/>
      <c r="M51" s="143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</row>
    <row r="52" spans="1:53" s="26" customFormat="1" ht="27.75" customHeight="1" x14ac:dyDescent="0.25">
      <c r="A52" s="245" t="s">
        <v>69</v>
      </c>
      <c r="B52" s="246"/>
      <c r="C52" s="246"/>
      <c r="D52" s="246"/>
      <c r="E52" s="246"/>
      <c r="F52" s="246"/>
      <c r="G52" s="246"/>
      <c r="H52" s="246"/>
      <c r="I52" s="247"/>
      <c r="J52" s="142"/>
      <c r="K52" s="143"/>
      <c r="L52" s="143"/>
      <c r="M52" s="143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</row>
    <row r="53" spans="1:53" s="3" customFormat="1" ht="27.75" customHeight="1" x14ac:dyDescent="0.25">
      <c r="A53" s="240" t="s">
        <v>49</v>
      </c>
      <c r="B53" s="241"/>
      <c r="C53" s="241"/>
      <c r="D53" s="241"/>
      <c r="E53" s="241"/>
      <c r="F53" s="241"/>
      <c r="G53" s="241"/>
      <c r="H53" s="241"/>
      <c r="I53" s="242"/>
      <c r="J53" s="142"/>
      <c r="K53" s="143"/>
      <c r="L53" s="143"/>
      <c r="M53" s="143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</row>
    <row r="54" spans="1:53" s="3" customFormat="1" ht="47.25" x14ac:dyDescent="0.25">
      <c r="A54" s="41">
        <v>1</v>
      </c>
      <c r="B54" s="40" t="s">
        <v>0</v>
      </c>
      <c r="C54" s="40" t="s">
        <v>14</v>
      </c>
      <c r="D54" s="96">
        <f>D55+D56+D57+D58+D59</f>
        <v>35234.293590000001</v>
      </c>
      <c r="E54" s="96">
        <f>E55+E56+E57+E58+E59</f>
        <v>12884.293589999999</v>
      </c>
      <c r="F54" s="96">
        <f>F55+F56+F57+F58+F59</f>
        <v>11500</v>
      </c>
      <c r="G54" s="96">
        <f>G55+G56+G57+G58+G59</f>
        <v>10850</v>
      </c>
      <c r="H54" s="40" t="s">
        <v>16</v>
      </c>
      <c r="I54" s="40" t="s">
        <v>18</v>
      </c>
      <c r="J54" s="142"/>
      <c r="K54" s="143"/>
      <c r="L54" s="143"/>
      <c r="M54" s="143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</row>
    <row r="55" spans="1:53" ht="47.25" x14ac:dyDescent="0.25">
      <c r="A55" s="38" t="s">
        <v>46</v>
      </c>
      <c r="B55" s="37" t="s">
        <v>1</v>
      </c>
      <c r="C55" s="37" t="s">
        <v>14</v>
      </c>
      <c r="D55" s="51">
        <f>SUM(E55:G55)</f>
        <v>30034.293590000001</v>
      </c>
      <c r="E55" s="101">
        <f>9080+920+470.853+213.44059</f>
        <v>10684.293589999999</v>
      </c>
      <c r="F55" s="51">
        <f>10000</f>
        <v>10000</v>
      </c>
      <c r="G55" s="51">
        <f>12000-2000-650</f>
        <v>9350</v>
      </c>
      <c r="H55" s="37" t="s">
        <v>16</v>
      </c>
      <c r="I55" s="37" t="s">
        <v>18</v>
      </c>
      <c r="J55" s="111"/>
      <c r="K55" s="145"/>
      <c r="L55" s="145"/>
    </row>
    <row r="56" spans="1:53" ht="47.25" x14ac:dyDescent="0.25">
      <c r="A56" s="38" t="s">
        <v>47</v>
      </c>
      <c r="B56" s="37" t="s">
        <v>2</v>
      </c>
      <c r="C56" s="37" t="s">
        <v>14</v>
      </c>
      <c r="D56" s="51">
        <f>SUM(E56:G56)</f>
        <v>3500</v>
      </c>
      <c r="E56" s="51">
        <f>1200+300</f>
        <v>1500</v>
      </c>
      <c r="F56" s="51">
        <v>1000</v>
      </c>
      <c r="G56" s="51">
        <v>1000</v>
      </c>
      <c r="H56" s="37" t="s">
        <v>16</v>
      </c>
      <c r="I56" s="37" t="s">
        <v>18</v>
      </c>
      <c r="J56" s="146"/>
    </row>
    <row r="57" spans="1:53" ht="47.25" x14ac:dyDescent="0.25">
      <c r="A57" s="38" t="s">
        <v>48</v>
      </c>
      <c r="B57" s="14" t="s">
        <v>82</v>
      </c>
      <c r="C57" s="37" t="s">
        <v>14</v>
      </c>
      <c r="D57" s="51">
        <f>E57+F57+G57</f>
        <v>1700</v>
      </c>
      <c r="E57" s="51">
        <f>1000-300</f>
        <v>700</v>
      </c>
      <c r="F57" s="51">
        <v>500</v>
      </c>
      <c r="G57" s="51">
        <v>500</v>
      </c>
      <c r="H57" s="37" t="s">
        <v>16</v>
      </c>
      <c r="I57" s="37" t="s">
        <v>18</v>
      </c>
    </row>
    <row r="58" spans="1:53" ht="45.75" hidden="1" customHeight="1" x14ac:dyDescent="0.25">
      <c r="A58" s="82" t="s">
        <v>104</v>
      </c>
      <c r="B58" s="83" t="s">
        <v>121</v>
      </c>
      <c r="C58" s="45" t="s">
        <v>14</v>
      </c>
      <c r="D58" s="95">
        <f>E58+F58+G58</f>
        <v>0</v>
      </c>
      <c r="E58" s="99">
        <v>0</v>
      </c>
      <c r="F58" s="95">
        <v>0</v>
      </c>
      <c r="G58" s="95">
        <v>0</v>
      </c>
      <c r="H58" s="45" t="s">
        <v>16</v>
      </c>
      <c r="I58" s="45" t="s">
        <v>18</v>
      </c>
    </row>
    <row r="59" spans="1:53" ht="0.75" hidden="1" customHeight="1" x14ac:dyDescent="0.25">
      <c r="A59" s="74" t="s">
        <v>111</v>
      </c>
      <c r="B59" s="14" t="s">
        <v>122</v>
      </c>
      <c r="C59" s="73" t="s">
        <v>14</v>
      </c>
      <c r="D59" s="94">
        <f>E59+F59+G59</f>
        <v>0</v>
      </c>
      <c r="E59" s="94">
        <v>0</v>
      </c>
      <c r="F59" s="94">
        <v>0</v>
      </c>
      <c r="G59" s="94">
        <v>0</v>
      </c>
      <c r="H59" s="73" t="s">
        <v>16</v>
      </c>
      <c r="I59" s="73" t="s">
        <v>18</v>
      </c>
    </row>
    <row r="60" spans="1:53" s="3" customFormat="1" ht="94.5" x14ac:dyDescent="0.25">
      <c r="A60" s="41" t="s">
        <v>44</v>
      </c>
      <c r="B60" s="42" t="s">
        <v>3</v>
      </c>
      <c r="C60" s="42" t="s">
        <v>14</v>
      </c>
      <c r="D60" s="100">
        <f>E60+F60+G60</f>
        <v>85363.465619999988</v>
      </c>
      <c r="E60" s="96">
        <f>E61+E62+E63+E65+E66+E67+E68+E71+E72+E73-0.1</f>
        <v>62172.265619999998</v>
      </c>
      <c r="F60" s="96">
        <f t="shared" ref="F60:G60" si="3">F61+F62+F63+F65+F66+F67+F68+F71+F72+F73</f>
        <v>18492.8</v>
      </c>
      <c r="G60" s="96">
        <f t="shared" si="3"/>
        <v>4698.3999999999996</v>
      </c>
      <c r="H60" s="42" t="s">
        <v>16</v>
      </c>
      <c r="I60" s="42" t="s">
        <v>19</v>
      </c>
      <c r="J60" s="142"/>
      <c r="K60" s="143"/>
      <c r="L60" s="143"/>
      <c r="M60" s="143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</row>
    <row r="61" spans="1:53" s="29" customFormat="1" ht="47.25" x14ac:dyDescent="0.25">
      <c r="A61" s="33" t="s">
        <v>56</v>
      </c>
      <c r="B61" s="14" t="s">
        <v>4</v>
      </c>
      <c r="C61" s="14" t="s">
        <v>14</v>
      </c>
      <c r="D61" s="101">
        <f t="shared" ref="D61:D67" si="4">E61+F61+G61</f>
        <v>100</v>
      </c>
      <c r="E61" s="101">
        <v>100</v>
      </c>
      <c r="F61" s="101">
        <v>0</v>
      </c>
      <c r="G61" s="101">
        <v>0</v>
      </c>
      <c r="H61" s="14" t="s">
        <v>16</v>
      </c>
      <c r="I61" s="14" t="s">
        <v>4</v>
      </c>
      <c r="J61" s="138"/>
      <c r="K61" s="139"/>
      <c r="L61" s="139"/>
      <c r="M61" s="139"/>
    </row>
    <row r="62" spans="1:53" s="29" customFormat="1" ht="47.25" x14ac:dyDescent="0.25">
      <c r="A62" s="33" t="s">
        <v>57</v>
      </c>
      <c r="B62" s="14" t="s">
        <v>5</v>
      </c>
      <c r="C62" s="14" t="s">
        <v>14</v>
      </c>
      <c r="D62" s="101">
        <f t="shared" si="4"/>
        <v>25</v>
      </c>
      <c r="E62" s="101">
        <v>25</v>
      </c>
      <c r="F62" s="101">
        <v>0</v>
      </c>
      <c r="G62" s="101">
        <v>0</v>
      </c>
      <c r="H62" s="14" t="s">
        <v>16</v>
      </c>
      <c r="I62" s="14" t="s">
        <v>20</v>
      </c>
      <c r="J62" s="147"/>
      <c r="K62" s="139"/>
      <c r="L62" s="139"/>
      <c r="M62" s="139"/>
    </row>
    <row r="63" spans="1:53" s="29" customFormat="1" ht="47.25" x14ac:dyDescent="0.25">
      <c r="A63" s="78" t="s">
        <v>93</v>
      </c>
      <c r="B63" s="62" t="s">
        <v>92</v>
      </c>
      <c r="C63" s="62" t="s">
        <v>14</v>
      </c>
      <c r="D63" s="51">
        <f t="shared" si="4"/>
        <v>1000</v>
      </c>
      <c r="E63" s="51">
        <v>1000</v>
      </c>
      <c r="F63" s="51">
        <v>0</v>
      </c>
      <c r="G63" s="51">
        <v>0</v>
      </c>
      <c r="H63" s="62" t="s">
        <v>16</v>
      </c>
      <c r="I63" s="62" t="s">
        <v>20</v>
      </c>
      <c r="J63" s="138"/>
      <c r="K63" s="139"/>
      <c r="L63" s="139"/>
      <c r="M63" s="139"/>
    </row>
    <row r="64" spans="1:53" s="29" customFormat="1" ht="47.25" hidden="1" x14ac:dyDescent="0.25">
      <c r="A64" s="33" t="s">
        <v>58</v>
      </c>
      <c r="B64" s="14" t="s">
        <v>40</v>
      </c>
      <c r="C64" s="14" t="s">
        <v>14</v>
      </c>
      <c r="D64" s="97">
        <f t="shared" si="4"/>
        <v>0</v>
      </c>
      <c r="E64" s="101">
        <v>0</v>
      </c>
      <c r="F64" s="101">
        <v>0</v>
      </c>
      <c r="G64" s="97">
        <v>0</v>
      </c>
      <c r="H64" s="14" t="s">
        <v>91</v>
      </c>
      <c r="I64" s="14" t="s">
        <v>35</v>
      </c>
      <c r="J64" s="148"/>
      <c r="K64" s="139"/>
      <c r="L64" s="139"/>
      <c r="M64" s="139"/>
    </row>
    <row r="65" spans="1:13" s="29" customFormat="1" ht="47.25" x14ac:dyDescent="0.25">
      <c r="A65" s="33" t="s">
        <v>58</v>
      </c>
      <c r="B65" s="14" t="s">
        <v>95</v>
      </c>
      <c r="C65" s="14" t="s">
        <v>14</v>
      </c>
      <c r="D65" s="101">
        <f t="shared" si="4"/>
        <v>0</v>
      </c>
      <c r="E65" s="101">
        <v>0</v>
      </c>
      <c r="F65" s="101">
        <v>0</v>
      </c>
      <c r="G65" s="101">
        <v>0</v>
      </c>
      <c r="H65" s="14" t="s">
        <v>16</v>
      </c>
      <c r="I65" s="14" t="s">
        <v>35</v>
      </c>
      <c r="J65" s="138"/>
      <c r="K65" s="139"/>
      <c r="L65" s="139"/>
      <c r="M65" s="139"/>
    </row>
    <row r="66" spans="1:13" s="29" customFormat="1" ht="47.25" x14ac:dyDescent="0.25">
      <c r="A66" s="33" t="s">
        <v>94</v>
      </c>
      <c r="B66" s="14" t="s">
        <v>110</v>
      </c>
      <c r="C66" s="14" t="s">
        <v>14</v>
      </c>
      <c r="D66" s="101">
        <f t="shared" si="4"/>
        <v>300</v>
      </c>
      <c r="E66" s="101">
        <v>300</v>
      </c>
      <c r="F66" s="101">
        <v>0</v>
      </c>
      <c r="G66" s="101">
        <v>0</v>
      </c>
      <c r="H66" s="14" t="s">
        <v>16</v>
      </c>
      <c r="I66" s="14" t="s">
        <v>35</v>
      </c>
      <c r="J66" s="138"/>
      <c r="K66" s="139"/>
      <c r="L66" s="139"/>
      <c r="M66" s="139"/>
    </row>
    <row r="67" spans="1:13" s="29" customFormat="1" ht="47.25" x14ac:dyDescent="0.25">
      <c r="A67" s="33" t="s">
        <v>96</v>
      </c>
      <c r="B67" s="14" t="s">
        <v>112</v>
      </c>
      <c r="C67" s="14" t="s">
        <v>14</v>
      </c>
      <c r="D67" s="101">
        <f t="shared" si="4"/>
        <v>1038</v>
      </c>
      <c r="E67" s="102">
        <f>4000-2962</f>
        <v>1038</v>
      </c>
      <c r="F67" s="102">
        <v>0</v>
      </c>
      <c r="G67" s="102">
        <v>0</v>
      </c>
      <c r="H67" s="14" t="s">
        <v>16</v>
      </c>
      <c r="I67" s="14" t="s">
        <v>20</v>
      </c>
      <c r="J67" s="149"/>
      <c r="K67" s="150"/>
      <c r="L67" s="139"/>
      <c r="M67" s="139"/>
    </row>
    <row r="68" spans="1:13" s="29" customFormat="1" ht="31.15" customHeight="1" x14ac:dyDescent="0.25">
      <c r="A68" s="215" t="s">
        <v>106</v>
      </c>
      <c r="B68" s="199" t="s">
        <v>127</v>
      </c>
      <c r="C68" s="91" t="s">
        <v>14</v>
      </c>
      <c r="D68" s="101">
        <f>E68+F68+G68</f>
        <v>1000</v>
      </c>
      <c r="E68" s="102">
        <v>1000</v>
      </c>
      <c r="F68" s="102">
        <v>0</v>
      </c>
      <c r="G68" s="102">
        <v>0</v>
      </c>
      <c r="H68" s="199" t="s">
        <v>16</v>
      </c>
      <c r="I68" s="199" t="s">
        <v>35</v>
      </c>
      <c r="J68" s="149"/>
      <c r="K68" s="150"/>
      <c r="L68" s="139"/>
      <c r="M68" s="139"/>
    </row>
    <row r="69" spans="1:13" s="29" customFormat="1" ht="28.9" customHeight="1" x14ac:dyDescent="0.25">
      <c r="A69" s="216"/>
      <c r="B69" s="200"/>
      <c r="C69" s="91" t="s">
        <v>15</v>
      </c>
      <c r="D69" s="94">
        <f>E69+F69+G69</f>
        <v>0</v>
      </c>
      <c r="E69" s="102">
        <v>0</v>
      </c>
      <c r="F69" s="102">
        <v>0</v>
      </c>
      <c r="G69" s="102">
        <v>0</v>
      </c>
      <c r="H69" s="200"/>
      <c r="I69" s="200"/>
      <c r="J69" s="149"/>
      <c r="K69" s="150"/>
      <c r="L69" s="139"/>
      <c r="M69" s="139"/>
    </row>
    <row r="70" spans="1:13" s="66" customFormat="1" ht="23.45" customHeight="1" x14ac:dyDescent="0.25">
      <c r="A70" s="217"/>
      <c r="B70" s="201"/>
      <c r="C70" s="91" t="s">
        <v>11</v>
      </c>
      <c r="D70" s="101">
        <f>D68+D69</f>
        <v>1000</v>
      </c>
      <c r="E70" s="102">
        <f>E68+E69</f>
        <v>1000</v>
      </c>
      <c r="F70" s="102">
        <f>F68+F69</f>
        <v>0</v>
      </c>
      <c r="G70" s="102">
        <f>G68+G69</f>
        <v>0</v>
      </c>
      <c r="H70" s="201"/>
      <c r="I70" s="282"/>
      <c r="J70" s="151"/>
      <c r="K70" s="150"/>
      <c r="L70" s="139"/>
      <c r="M70" s="139"/>
    </row>
    <row r="71" spans="1:13" s="66" customFormat="1" ht="46.5" customHeight="1" x14ac:dyDescent="0.25">
      <c r="A71" s="76" t="s">
        <v>120</v>
      </c>
      <c r="B71" s="75" t="s">
        <v>123</v>
      </c>
      <c r="C71" s="14" t="s">
        <v>14</v>
      </c>
      <c r="D71" s="101">
        <f>E71+F71+G71</f>
        <v>2000</v>
      </c>
      <c r="E71" s="102">
        <v>2000</v>
      </c>
      <c r="F71" s="102">
        <v>0</v>
      </c>
      <c r="G71" s="102">
        <v>0</v>
      </c>
      <c r="H71" s="14" t="s">
        <v>16</v>
      </c>
      <c r="I71" s="14" t="s">
        <v>20</v>
      </c>
      <c r="J71" s="151"/>
      <c r="K71" s="150"/>
      <c r="L71" s="139"/>
      <c r="M71" s="139"/>
    </row>
    <row r="72" spans="1:13" s="66" customFormat="1" ht="47.25" customHeight="1" x14ac:dyDescent="0.25">
      <c r="A72" s="89" t="s">
        <v>124</v>
      </c>
      <c r="B72" s="86" t="s">
        <v>143</v>
      </c>
      <c r="C72" s="91" t="s">
        <v>14</v>
      </c>
      <c r="D72" s="101">
        <f>E72+F72+G72</f>
        <v>20000</v>
      </c>
      <c r="E72" s="102">
        <v>20000</v>
      </c>
      <c r="F72" s="102">
        <v>0</v>
      </c>
      <c r="G72" s="102">
        <v>0</v>
      </c>
      <c r="H72" s="87" t="s">
        <v>16</v>
      </c>
      <c r="I72" s="87" t="s">
        <v>35</v>
      </c>
      <c r="J72" s="151"/>
      <c r="K72" s="150"/>
      <c r="L72" s="139"/>
      <c r="M72" s="139"/>
    </row>
    <row r="73" spans="1:13" s="29" customFormat="1" ht="66" customHeight="1" x14ac:dyDescent="0.25">
      <c r="A73" s="33" t="s">
        <v>128</v>
      </c>
      <c r="B73" s="93" t="s">
        <v>59</v>
      </c>
      <c r="C73" s="14" t="s">
        <v>14</v>
      </c>
      <c r="D73" s="101">
        <f>E73+F73+G73</f>
        <v>59900.565620000001</v>
      </c>
      <c r="E73" s="104">
        <f>20361.7-78.774-780.7+957.91517+17951.92445+797.3-600-1900</f>
        <v>36709.365619999997</v>
      </c>
      <c r="F73" s="102">
        <v>18492.8</v>
      </c>
      <c r="G73" s="102">
        <v>4698.3999999999996</v>
      </c>
      <c r="H73" s="14" t="s">
        <v>16</v>
      </c>
      <c r="I73" s="14" t="s">
        <v>20</v>
      </c>
      <c r="J73" s="184"/>
      <c r="K73" s="185"/>
      <c r="L73" s="168"/>
      <c r="M73" s="139"/>
    </row>
    <row r="74" spans="1:13" s="31" customFormat="1" ht="56.45" customHeight="1" x14ac:dyDescent="0.25">
      <c r="A74" s="252" t="s">
        <v>45</v>
      </c>
      <c r="B74" s="202" t="s">
        <v>146</v>
      </c>
      <c r="C74" s="88" t="s">
        <v>14</v>
      </c>
      <c r="D74" s="100">
        <f>E74+F74+G74</f>
        <v>1276.5999999999999</v>
      </c>
      <c r="E74" s="103">
        <f xml:space="preserve"> 638.3+E80</f>
        <v>1276.5999999999999</v>
      </c>
      <c r="F74" s="103">
        <v>0</v>
      </c>
      <c r="G74" s="103">
        <v>0</v>
      </c>
      <c r="H74" s="199" t="s">
        <v>16</v>
      </c>
      <c r="I74" s="199" t="s">
        <v>35</v>
      </c>
      <c r="J74" s="152"/>
      <c r="K74" s="153"/>
      <c r="L74" s="143"/>
      <c r="M74" s="143"/>
    </row>
    <row r="75" spans="1:13" s="31" customFormat="1" ht="56.45" customHeight="1" x14ac:dyDescent="0.25">
      <c r="A75" s="253"/>
      <c r="B75" s="203"/>
      <c r="C75" s="88" t="s">
        <v>129</v>
      </c>
      <c r="D75" s="100">
        <f t="shared" ref="D75:D79" si="5">E75+F75+G75</f>
        <v>20000</v>
      </c>
      <c r="E75" s="103">
        <f>E78+E81</f>
        <v>20000</v>
      </c>
      <c r="F75" s="103">
        <v>0</v>
      </c>
      <c r="G75" s="103">
        <v>0</v>
      </c>
      <c r="H75" s="200"/>
      <c r="I75" s="200"/>
      <c r="J75" s="152"/>
      <c r="K75" s="153"/>
      <c r="L75" s="143"/>
      <c r="M75" s="143"/>
    </row>
    <row r="76" spans="1:13" s="31" customFormat="1" ht="46.5" customHeight="1" x14ac:dyDescent="0.25">
      <c r="A76" s="254"/>
      <c r="B76" s="204"/>
      <c r="C76" s="88" t="s">
        <v>11</v>
      </c>
      <c r="D76" s="100">
        <f t="shared" si="5"/>
        <v>21276.6</v>
      </c>
      <c r="E76" s="103">
        <f>E75+E74</f>
        <v>21276.6</v>
      </c>
      <c r="F76" s="103">
        <v>0</v>
      </c>
      <c r="G76" s="103">
        <v>0</v>
      </c>
      <c r="H76" s="200"/>
      <c r="I76" s="200"/>
      <c r="J76" s="152"/>
      <c r="K76" s="153"/>
      <c r="L76" s="143"/>
      <c r="M76" s="143"/>
    </row>
    <row r="77" spans="1:13" s="29" customFormat="1" ht="31.5" x14ac:dyDescent="0.25">
      <c r="A77" s="215" t="s">
        <v>60</v>
      </c>
      <c r="B77" s="199" t="s">
        <v>145</v>
      </c>
      <c r="C77" s="14" t="s">
        <v>14</v>
      </c>
      <c r="D77" s="101">
        <f t="shared" si="5"/>
        <v>638.29999999999995</v>
      </c>
      <c r="E77" s="102">
        <v>638.29999999999995</v>
      </c>
      <c r="F77" s="102">
        <v>0</v>
      </c>
      <c r="G77" s="102">
        <v>0</v>
      </c>
      <c r="H77" s="200"/>
      <c r="I77" s="200"/>
      <c r="J77" s="149"/>
      <c r="K77" s="150"/>
      <c r="L77" s="139"/>
      <c r="M77" s="139"/>
    </row>
    <row r="78" spans="1:13" s="29" customFormat="1" ht="31.5" x14ac:dyDescent="0.25">
      <c r="A78" s="216"/>
      <c r="B78" s="200"/>
      <c r="C78" s="14" t="s">
        <v>129</v>
      </c>
      <c r="D78" s="101">
        <f t="shared" si="5"/>
        <v>10000</v>
      </c>
      <c r="E78" s="102">
        <v>10000</v>
      </c>
      <c r="F78" s="102">
        <v>0</v>
      </c>
      <c r="G78" s="102">
        <v>0</v>
      </c>
      <c r="H78" s="200"/>
      <c r="I78" s="200"/>
      <c r="J78" s="149"/>
      <c r="K78" s="150"/>
      <c r="L78" s="139"/>
      <c r="M78" s="139"/>
    </row>
    <row r="79" spans="1:13" s="29" customFormat="1" x14ac:dyDescent="0.25">
      <c r="A79" s="217"/>
      <c r="B79" s="201"/>
      <c r="C79" s="14" t="s">
        <v>11</v>
      </c>
      <c r="D79" s="101">
        <f t="shared" si="5"/>
        <v>10638.3</v>
      </c>
      <c r="E79" s="102">
        <f>E78+E77</f>
        <v>10638.3</v>
      </c>
      <c r="F79" s="102">
        <v>0</v>
      </c>
      <c r="G79" s="102">
        <v>0</v>
      </c>
      <c r="H79" s="200"/>
      <c r="I79" s="200"/>
      <c r="J79" s="149"/>
      <c r="K79" s="150"/>
      <c r="L79" s="139"/>
      <c r="M79" s="139"/>
    </row>
    <row r="80" spans="1:13" s="29" customFormat="1" ht="31.5" customHeight="1" x14ac:dyDescent="0.25">
      <c r="A80" s="215" t="s">
        <v>61</v>
      </c>
      <c r="B80" s="236" t="s">
        <v>161</v>
      </c>
      <c r="C80" s="173" t="s">
        <v>14</v>
      </c>
      <c r="D80" s="94">
        <f t="shared" ref="D80:D82" si="6">E80+F80+G80</f>
        <v>638.29999999999995</v>
      </c>
      <c r="E80" s="98">
        <v>638.29999999999995</v>
      </c>
      <c r="F80" s="98">
        <v>0</v>
      </c>
      <c r="G80" s="98">
        <v>0</v>
      </c>
      <c r="H80" s="200"/>
      <c r="I80" s="200"/>
      <c r="J80" s="149"/>
      <c r="K80" s="150"/>
      <c r="L80" s="139"/>
      <c r="M80" s="139"/>
    </row>
    <row r="81" spans="1:53" s="29" customFormat="1" ht="31.5" x14ac:dyDescent="0.25">
      <c r="A81" s="216"/>
      <c r="B81" s="237"/>
      <c r="C81" s="173" t="s">
        <v>129</v>
      </c>
      <c r="D81" s="94">
        <f t="shared" si="6"/>
        <v>10000</v>
      </c>
      <c r="E81" s="98">
        <v>10000</v>
      </c>
      <c r="F81" s="98">
        <v>0</v>
      </c>
      <c r="G81" s="98">
        <v>0</v>
      </c>
      <c r="H81" s="200"/>
      <c r="I81" s="200"/>
      <c r="J81" s="149"/>
      <c r="K81" s="150"/>
      <c r="L81" s="139"/>
      <c r="M81" s="139"/>
    </row>
    <row r="82" spans="1:53" s="29" customFormat="1" x14ac:dyDescent="0.25">
      <c r="A82" s="217"/>
      <c r="B82" s="238"/>
      <c r="C82" s="173" t="s">
        <v>11</v>
      </c>
      <c r="D82" s="94">
        <f t="shared" si="6"/>
        <v>10638.3</v>
      </c>
      <c r="E82" s="98">
        <f>E81+E80</f>
        <v>10638.3</v>
      </c>
      <c r="F82" s="98">
        <v>0</v>
      </c>
      <c r="G82" s="98">
        <v>0</v>
      </c>
      <c r="H82" s="201"/>
      <c r="I82" s="201"/>
      <c r="J82" s="149"/>
      <c r="K82" s="150"/>
      <c r="L82" s="139"/>
      <c r="M82" s="139"/>
    </row>
    <row r="83" spans="1:53" s="31" customFormat="1" ht="31.5" customHeight="1" x14ac:dyDescent="0.25">
      <c r="A83" s="243" t="s">
        <v>52</v>
      </c>
      <c r="B83" s="244" t="s">
        <v>114</v>
      </c>
      <c r="C83" s="42" t="s">
        <v>14</v>
      </c>
      <c r="D83" s="100">
        <f>E83+F83+G83</f>
        <v>184.2</v>
      </c>
      <c r="E83" s="100">
        <f>E86+E89</f>
        <v>184.2</v>
      </c>
      <c r="F83" s="100">
        <f t="shared" ref="F83:G83" si="7">F86+F89</f>
        <v>0</v>
      </c>
      <c r="G83" s="100">
        <f t="shared" si="7"/>
        <v>0</v>
      </c>
      <c r="H83" s="202" t="s">
        <v>16</v>
      </c>
      <c r="I83" s="202" t="s">
        <v>21</v>
      </c>
      <c r="J83" s="142"/>
      <c r="K83" s="143"/>
      <c r="L83" s="143"/>
      <c r="M83" s="143"/>
    </row>
    <row r="84" spans="1:53" s="31" customFormat="1" ht="31.5" x14ac:dyDescent="0.25">
      <c r="A84" s="243"/>
      <c r="B84" s="244"/>
      <c r="C84" s="42" t="s">
        <v>15</v>
      </c>
      <c r="D84" s="100">
        <f>D87+D90</f>
        <v>3500.0021099999999</v>
      </c>
      <c r="E84" s="100">
        <f>E87+E90</f>
        <v>3500.0021099999999</v>
      </c>
      <c r="F84" s="100">
        <v>0</v>
      </c>
      <c r="G84" s="100">
        <v>0</v>
      </c>
      <c r="H84" s="203"/>
      <c r="I84" s="203"/>
      <c r="J84" s="142"/>
      <c r="K84" s="143"/>
      <c r="L84" s="143"/>
      <c r="M84" s="143"/>
    </row>
    <row r="85" spans="1:53" s="31" customFormat="1" x14ac:dyDescent="0.25">
      <c r="A85" s="243"/>
      <c r="B85" s="244"/>
      <c r="C85" s="42" t="s">
        <v>11</v>
      </c>
      <c r="D85" s="100">
        <f>D88+D91</f>
        <v>3684.2021099999997</v>
      </c>
      <c r="E85" s="100">
        <f>E88+E91</f>
        <v>3684.2021099999997</v>
      </c>
      <c r="F85" s="100">
        <f t="shared" ref="F85" si="8">F83+F84</f>
        <v>0</v>
      </c>
      <c r="G85" s="100">
        <v>0</v>
      </c>
      <c r="H85" s="204"/>
      <c r="I85" s="204"/>
      <c r="J85" s="142"/>
      <c r="K85" s="143"/>
      <c r="L85" s="143"/>
      <c r="M85" s="143"/>
    </row>
    <row r="86" spans="1:53" s="29" customFormat="1" ht="31.5" x14ac:dyDescent="0.25">
      <c r="A86" s="215" t="s">
        <v>62</v>
      </c>
      <c r="B86" s="236" t="s">
        <v>158</v>
      </c>
      <c r="C86" s="37" t="s">
        <v>14</v>
      </c>
      <c r="D86" s="13">
        <f t="shared" ref="D86:D91" si="9">E86+F86+G86</f>
        <v>116.2</v>
      </c>
      <c r="E86" s="104">
        <f>127.02105-10.82105</f>
        <v>116.2</v>
      </c>
      <c r="F86" s="104">
        <v>0</v>
      </c>
      <c r="G86" s="104">
        <v>0</v>
      </c>
      <c r="H86" s="236" t="s">
        <v>16</v>
      </c>
      <c r="I86" s="236" t="s">
        <v>21</v>
      </c>
      <c r="J86" s="138"/>
      <c r="K86" s="139"/>
      <c r="L86" s="139"/>
      <c r="M86" s="139"/>
    </row>
    <row r="87" spans="1:53" s="29" customFormat="1" ht="31.5" x14ac:dyDescent="0.25">
      <c r="A87" s="216"/>
      <c r="B87" s="237"/>
      <c r="C87" s="37" t="s">
        <v>15</v>
      </c>
      <c r="D87" s="100">
        <f t="shared" si="9"/>
        <v>1989.0021099999999</v>
      </c>
      <c r="E87" s="104">
        <f>1978.24211+11-0.24</f>
        <v>1989.0021099999999</v>
      </c>
      <c r="F87" s="104">
        <v>0</v>
      </c>
      <c r="G87" s="104">
        <v>0</v>
      </c>
      <c r="H87" s="237"/>
      <c r="I87" s="237"/>
      <c r="J87" s="142"/>
      <c r="K87" s="139"/>
      <c r="L87" s="139"/>
      <c r="M87" s="139"/>
    </row>
    <row r="88" spans="1:53" x14ac:dyDescent="0.25">
      <c r="A88" s="217"/>
      <c r="B88" s="238"/>
      <c r="C88" s="37" t="s">
        <v>11</v>
      </c>
      <c r="D88" s="100">
        <f t="shared" si="9"/>
        <v>2105.2021099999997</v>
      </c>
      <c r="E88" s="104">
        <f>E86+E87</f>
        <v>2105.2021099999997</v>
      </c>
      <c r="F88" s="104">
        <f t="shared" ref="F88:G88" si="10">F86+F87</f>
        <v>0</v>
      </c>
      <c r="G88" s="104">
        <f t="shared" si="10"/>
        <v>0</v>
      </c>
      <c r="H88" s="238"/>
      <c r="I88" s="238"/>
    </row>
    <row r="89" spans="1:53" ht="31.5" x14ac:dyDescent="0.25">
      <c r="A89" s="215" t="s">
        <v>147</v>
      </c>
      <c r="B89" s="236" t="s">
        <v>159</v>
      </c>
      <c r="C89" s="37" t="s">
        <v>14</v>
      </c>
      <c r="D89" s="13">
        <f t="shared" si="9"/>
        <v>68</v>
      </c>
      <c r="E89" s="104">
        <f>11+57</f>
        <v>68</v>
      </c>
      <c r="F89" s="104">
        <v>0</v>
      </c>
      <c r="G89" s="104">
        <v>0</v>
      </c>
      <c r="H89" s="236" t="s">
        <v>16</v>
      </c>
      <c r="I89" s="236" t="s">
        <v>21</v>
      </c>
    </row>
    <row r="90" spans="1:53" s="3" customFormat="1" ht="31.5" x14ac:dyDescent="0.25">
      <c r="A90" s="216"/>
      <c r="B90" s="237"/>
      <c r="C90" s="37" t="s">
        <v>15</v>
      </c>
      <c r="D90" s="100">
        <f t="shared" si="9"/>
        <v>1511</v>
      </c>
      <c r="E90" s="104">
        <f>1500+11</f>
        <v>1511</v>
      </c>
      <c r="F90" s="104">
        <v>0</v>
      </c>
      <c r="G90" s="104">
        <v>0</v>
      </c>
      <c r="H90" s="237"/>
      <c r="I90" s="237"/>
      <c r="J90" s="142"/>
      <c r="K90" s="143"/>
      <c r="L90" s="143"/>
      <c r="M90" s="143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</row>
    <row r="91" spans="1:53" x14ac:dyDescent="0.25">
      <c r="A91" s="217"/>
      <c r="B91" s="238"/>
      <c r="C91" s="37" t="s">
        <v>11</v>
      </c>
      <c r="D91" s="100">
        <f t="shared" si="9"/>
        <v>1579</v>
      </c>
      <c r="E91" s="104">
        <f>E89+E90</f>
        <v>1579</v>
      </c>
      <c r="F91" s="104">
        <f t="shared" ref="F91:G91" si="11">F90+F89</f>
        <v>0</v>
      </c>
      <c r="G91" s="104">
        <f t="shared" si="11"/>
        <v>0</v>
      </c>
      <c r="H91" s="238"/>
      <c r="I91" s="238"/>
    </row>
    <row r="92" spans="1:53" ht="63.75" customHeight="1" x14ac:dyDescent="0.25">
      <c r="A92" s="39" t="s">
        <v>53</v>
      </c>
      <c r="B92" s="40" t="s">
        <v>6</v>
      </c>
      <c r="C92" s="40" t="s">
        <v>14</v>
      </c>
      <c r="D92" s="13">
        <f>E92+F92+G92</f>
        <v>0</v>
      </c>
      <c r="E92" s="13">
        <f>E93</f>
        <v>0</v>
      </c>
      <c r="F92" s="13">
        <f>F93</f>
        <v>0</v>
      </c>
      <c r="G92" s="13">
        <f t="shared" ref="G92" si="12">G93</f>
        <v>0</v>
      </c>
      <c r="H92" s="40" t="s">
        <v>16</v>
      </c>
      <c r="I92" s="40" t="s">
        <v>21</v>
      </c>
    </row>
    <row r="93" spans="1:53" ht="47.25" x14ac:dyDescent="0.25">
      <c r="A93" s="38" t="s">
        <v>70</v>
      </c>
      <c r="B93" s="37" t="s">
        <v>7</v>
      </c>
      <c r="C93" s="37" t="s">
        <v>14</v>
      </c>
      <c r="D93" s="94">
        <f>E93+F93+G93</f>
        <v>0</v>
      </c>
      <c r="E93" s="94">
        <v>0</v>
      </c>
      <c r="F93" s="94">
        <v>0</v>
      </c>
      <c r="G93" s="94">
        <v>0</v>
      </c>
      <c r="H93" s="37" t="s">
        <v>16</v>
      </c>
      <c r="I93" s="37" t="s">
        <v>21</v>
      </c>
    </row>
    <row r="94" spans="1:53" s="3" customFormat="1" ht="60" customHeight="1" x14ac:dyDescent="0.25">
      <c r="A94" s="255" t="s">
        <v>54</v>
      </c>
      <c r="B94" s="197" t="s">
        <v>151</v>
      </c>
      <c r="C94" s="40" t="s">
        <v>14</v>
      </c>
      <c r="D94" s="13">
        <f t="shared" ref="D94:D99" si="13">E94+F94+G94</f>
        <v>4435.0709999999999</v>
      </c>
      <c r="E94" s="13">
        <v>4435.0709999999999</v>
      </c>
      <c r="F94" s="13">
        <v>0</v>
      </c>
      <c r="G94" s="13">
        <v>0</v>
      </c>
      <c r="H94" s="197" t="s">
        <v>17</v>
      </c>
      <c r="I94" s="197" t="s">
        <v>22</v>
      </c>
      <c r="J94" s="154"/>
      <c r="K94" s="143"/>
      <c r="L94" s="143"/>
      <c r="M94" s="143"/>
      <c r="N94" s="31"/>
      <c r="O94" s="31"/>
      <c r="P94" s="31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</row>
    <row r="95" spans="1:53" s="3" customFormat="1" ht="42.75" customHeight="1" x14ac:dyDescent="0.25">
      <c r="A95" s="255"/>
      <c r="B95" s="197"/>
      <c r="C95" s="40" t="s">
        <v>15</v>
      </c>
      <c r="D95" s="13">
        <f t="shared" si="13"/>
        <v>3061.2</v>
      </c>
      <c r="E95" s="13">
        <v>3061.2</v>
      </c>
      <c r="F95" s="13">
        <v>0</v>
      </c>
      <c r="G95" s="13">
        <v>0</v>
      </c>
      <c r="H95" s="197"/>
      <c r="I95" s="197"/>
      <c r="J95" s="154"/>
      <c r="K95" s="143"/>
      <c r="L95" s="143"/>
      <c r="M95" s="143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</row>
    <row r="96" spans="1:53" s="3" customFormat="1" ht="55.5" customHeight="1" x14ac:dyDescent="0.25">
      <c r="A96" s="255"/>
      <c r="B96" s="197"/>
      <c r="C96" s="40" t="s">
        <v>11</v>
      </c>
      <c r="D96" s="13">
        <f>D94+D95</f>
        <v>7496.2709999999997</v>
      </c>
      <c r="E96" s="13">
        <v>7496.2709999999997</v>
      </c>
      <c r="F96" s="13">
        <f>F94+F95</f>
        <v>0</v>
      </c>
      <c r="G96" s="13">
        <f>G94+G95</f>
        <v>0</v>
      </c>
      <c r="H96" s="197"/>
      <c r="I96" s="197"/>
      <c r="J96" s="154"/>
      <c r="K96" s="143"/>
      <c r="L96" s="143"/>
      <c r="M96" s="143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</row>
    <row r="97" spans="1:53" s="3" customFormat="1" ht="110.25" x14ac:dyDescent="0.25">
      <c r="A97" s="39" t="s">
        <v>99</v>
      </c>
      <c r="B97" s="40" t="s">
        <v>80</v>
      </c>
      <c r="C97" s="40" t="s">
        <v>14</v>
      </c>
      <c r="D97" s="13">
        <f t="shared" si="13"/>
        <v>160160.29999999999</v>
      </c>
      <c r="E97" s="49">
        <f>50860+1000+1000+690</f>
        <v>53550</v>
      </c>
      <c r="F97" s="13">
        <v>52581</v>
      </c>
      <c r="G97" s="13">
        <v>54029.3</v>
      </c>
      <c r="H97" s="90" t="s">
        <v>117</v>
      </c>
      <c r="I97" s="40" t="s">
        <v>22</v>
      </c>
      <c r="J97" s="138"/>
      <c r="K97" s="143"/>
      <c r="L97" s="143"/>
      <c r="M97" s="143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</row>
    <row r="98" spans="1:53" s="3" customFormat="1" ht="31.5" x14ac:dyDescent="0.25">
      <c r="A98" s="269" t="s">
        <v>71</v>
      </c>
      <c r="B98" s="270"/>
      <c r="C98" s="18" t="s">
        <v>14</v>
      </c>
      <c r="D98" s="85">
        <f t="shared" si="13"/>
        <v>286653.93021000002</v>
      </c>
      <c r="E98" s="85">
        <f>E54+E60+E83+E92+E94+E97+E74</f>
        <v>134502.43020999999</v>
      </c>
      <c r="F98" s="85">
        <f>F54+F60+F83+F92+F94+F97</f>
        <v>82573.8</v>
      </c>
      <c r="G98" s="85">
        <f>G54+G60+G83+G92+G94+G97</f>
        <v>69577.7</v>
      </c>
      <c r="H98" s="248"/>
      <c r="I98" s="248"/>
      <c r="J98" s="142"/>
      <c r="K98" s="143"/>
      <c r="L98" s="143"/>
      <c r="M98" s="143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</row>
    <row r="99" spans="1:53" s="3" customFormat="1" ht="31.5" x14ac:dyDescent="0.25">
      <c r="A99" s="271"/>
      <c r="B99" s="272"/>
      <c r="C99" s="18" t="s">
        <v>129</v>
      </c>
      <c r="D99" s="85">
        <f t="shared" si="13"/>
        <v>20000</v>
      </c>
      <c r="E99" s="85">
        <f>E75</f>
        <v>20000</v>
      </c>
      <c r="F99" s="85">
        <v>0</v>
      </c>
      <c r="G99" s="85">
        <v>0</v>
      </c>
      <c r="H99" s="249"/>
      <c r="I99" s="249"/>
      <c r="J99" s="142"/>
      <c r="K99" s="143"/>
      <c r="L99" s="143"/>
      <c r="M99" s="143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</row>
    <row r="100" spans="1:53" s="3" customFormat="1" ht="31.5" x14ac:dyDescent="0.25">
      <c r="A100" s="271"/>
      <c r="B100" s="272"/>
      <c r="C100" s="18" t="s">
        <v>15</v>
      </c>
      <c r="D100" s="85">
        <f>E100+F100+G100</f>
        <v>6561.2021100000002</v>
      </c>
      <c r="E100" s="85">
        <f>E69+E84+E95</f>
        <v>6561.2021100000002</v>
      </c>
      <c r="F100" s="85">
        <f>F69+F84+F95</f>
        <v>0</v>
      </c>
      <c r="G100" s="85">
        <f>G69+G84+G95</f>
        <v>0</v>
      </c>
      <c r="H100" s="249"/>
      <c r="I100" s="249"/>
      <c r="J100" s="142"/>
      <c r="K100" s="143"/>
      <c r="L100" s="143"/>
      <c r="M100" s="143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</row>
    <row r="101" spans="1:53" s="3" customFormat="1" ht="29.25" customHeight="1" x14ac:dyDescent="0.25">
      <c r="A101" s="273"/>
      <c r="B101" s="274"/>
      <c r="C101" s="18" t="s">
        <v>11</v>
      </c>
      <c r="D101" s="85">
        <f>E101+F101+G101+D99</f>
        <v>333215.13232000003</v>
      </c>
      <c r="E101" s="85">
        <f>E98+E100+E99</f>
        <v>161063.63232</v>
      </c>
      <c r="F101" s="85">
        <f>F98+F100</f>
        <v>82573.8</v>
      </c>
      <c r="G101" s="85">
        <f t="shared" ref="G101" si="14">G98+G100</f>
        <v>69577.7</v>
      </c>
      <c r="H101" s="250"/>
      <c r="I101" s="250"/>
      <c r="J101" s="142"/>
      <c r="K101" s="143"/>
      <c r="L101" s="143"/>
      <c r="M101" s="143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</row>
    <row r="102" spans="1:53" s="4" customFormat="1" ht="29.25" customHeight="1" x14ac:dyDescent="0.25">
      <c r="A102" s="198" t="s">
        <v>50</v>
      </c>
      <c r="B102" s="198"/>
      <c r="C102" s="198"/>
      <c r="D102" s="198"/>
      <c r="E102" s="198"/>
      <c r="F102" s="198"/>
      <c r="G102" s="198"/>
      <c r="H102" s="198"/>
      <c r="I102" s="198"/>
      <c r="J102" s="155"/>
      <c r="K102" s="156"/>
      <c r="L102" s="156"/>
      <c r="M102" s="156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</row>
    <row r="103" spans="1:53" s="17" customFormat="1" ht="94.5" x14ac:dyDescent="0.25">
      <c r="A103" s="39" t="s">
        <v>43</v>
      </c>
      <c r="B103" s="40" t="s">
        <v>24</v>
      </c>
      <c r="C103" s="40" t="s">
        <v>14</v>
      </c>
      <c r="D103" s="13">
        <f t="shared" ref="D103:D109" si="15">E103+F103+G103</f>
        <v>2532.3359999999998</v>
      </c>
      <c r="E103" s="13">
        <f>E104+E105+E106+E108+E107</f>
        <v>2532.3359999999998</v>
      </c>
      <c r="F103" s="13">
        <f>F104+F105+F106+F108</f>
        <v>0</v>
      </c>
      <c r="G103" s="13">
        <f>G104+G105+G106+G108</f>
        <v>0</v>
      </c>
      <c r="H103" s="40" t="s">
        <v>16</v>
      </c>
      <c r="I103" s="40" t="s">
        <v>28</v>
      </c>
      <c r="J103" s="157"/>
      <c r="K103" s="158"/>
      <c r="L103" s="158"/>
      <c r="M103" s="158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</row>
    <row r="104" spans="1:53" s="4" customFormat="1" ht="94.5" x14ac:dyDescent="0.25">
      <c r="A104" s="53" t="s">
        <v>46</v>
      </c>
      <c r="B104" s="67" t="s">
        <v>41</v>
      </c>
      <c r="C104" s="67" t="s">
        <v>14</v>
      </c>
      <c r="D104" s="94">
        <f t="shared" si="15"/>
        <v>700</v>
      </c>
      <c r="E104" s="94">
        <v>700</v>
      </c>
      <c r="F104" s="94">
        <v>0</v>
      </c>
      <c r="G104" s="94">
        <v>0</v>
      </c>
      <c r="H104" s="67" t="s">
        <v>16</v>
      </c>
      <c r="I104" s="67" t="s">
        <v>29</v>
      </c>
      <c r="J104" s="159"/>
      <c r="K104" s="156"/>
      <c r="L104" s="160"/>
      <c r="M104" s="156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</row>
    <row r="105" spans="1:53" s="4" customFormat="1" ht="45.75" customHeight="1" x14ac:dyDescent="0.25">
      <c r="A105" s="68" t="s">
        <v>47</v>
      </c>
      <c r="B105" s="67" t="s">
        <v>89</v>
      </c>
      <c r="C105" s="67" t="s">
        <v>14</v>
      </c>
      <c r="D105" s="94">
        <f t="shared" si="15"/>
        <v>200</v>
      </c>
      <c r="E105" s="94">
        <v>200</v>
      </c>
      <c r="F105" s="94">
        <v>0</v>
      </c>
      <c r="G105" s="94">
        <v>0</v>
      </c>
      <c r="H105" s="67" t="s">
        <v>16</v>
      </c>
      <c r="I105" s="67" t="s">
        <v>29</v>
      </c>
      <c r="J105" s="155"/>
      <c r="K105" s="156"/>
      <c r="L105" s="156"/>
      <c r="M105" s="156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</row>
    <row r="106" spans="1:53" s="4" customFormat="1" ht="47.25" x14ac:dyDescent="0.25">
      <c r="A106" s="68" t="s">
        <v>48</v>
      </c>
      <c r="B106" s="67" t="s">
        <v>23</v>
      </c>
      <c r="C106" s="67" t="s">
        <v>14</v>
      </c>
      <c r="D106" s="94">
        <f t="shared" si="15"/>
        <v>150</v>
      </c>
      <c r="E106" s="94">
        <v>150</v>
      </c>
      <c r="F106" s="94">
        <v>0</v>
      </c>
      <c r="G106" s="94">
        <v>0</v>
      </c>
      <c r="H106" s="67" t="s">
        <v>16</v>
      </c>
      <c r="I106" s="67" t="s">
        <v>29</v>
      </c>
      <c r="J106" s="155"/>
      <c r="K106" s="156"/>
      <c r="L106" s="156"/>
      <c r="M106" s="156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</row>
    <row r="107" spans="1:53" s="64" customFormat="1" ht="47.25" x14ac:dyDescent="0.25">
      <c r="A107" s="171" t="s">
        <v>104</v>
      </c>
      <c r="B107" s="170" t="s">
        <v>160</v>
      </c>
      <c r="C107" s="170" t="s">
        <v>14</v>
      </c>
      <c r="D107" s="94">
        <f t="shared" si="15"/>
        <v>919.6</v>
      </c>
      <c r="E107" s="94">
        <v>919.6</v>
      </c>
      <c r="F107" s="94">
        <v>0</v>
      </c>
      <c r="G107" s="94">
        <v>0</v>
      </c>
      <c r="H107" s="169" t="s">
        <v>16</v>
      </c>
      <c r="I107" s="169" t="s">
        <v>29</v>
      </c>
      <c r="J107" s="172"/>
    </row>
    <row r="108" spans="1:53" s="64" customFormat="1" ht="47.25" x14ac:dyDescent="0.25">
      <c r="A108" s="68" t="s">
        <v>111</v>
      </c>
      <c r="B108" s="67" t="s">
        <v>125</v>
      </c>
      <c r="C108" s="67" t="s">
        <v>14</v>
      </c>
      <c r="D108" s="94">
        <f t="shared" si="15"/>
        <v>562.73599999999999</v>
      </c>
      <c r="E108" s="94">
        <v>562.73599999999999</v>
      </c>
      <c r="F108" s="94">
        <v>0</v>
      </c>
      <c r="G108" s="94">
        <v>0</v>
      </c>
      <c r="H108" s="67" t="s">
        <v>16</v>
      </c>
      <c r="I108" s="71" t="s">
        <v>20</v>
      </c>
      <c r="J108" s="161"/>
      <c r="K108" s="156"/>
      <c r="L108" s="156"/>
      <c r="M108" s="156"/>
    </row>
    <row r="109" spans="1:53" s="65" customFormat="1" ht="69" customHeight="1" x14ac:dyDescent="0.25">
      <c r="A109" s="106" t="s">
        <v>44</v>
      </c>
      <c r="B109" s="107" t="s">
        <v>149</v>
      </c>
      <c r="C109" s="54" t="s">
        <v>14</v>
      </c>
      <c r="D109" s="49">
        <f t="shared" si="15"/>
        <v>6939.7099999999991</v>
      </c>
      <c r="E109" s="13">
        <f>4912.8-2137.7-919.6</f>
        <v>1855.5000000000005</v>
      </c>
      <c r="F109" s="49">
        <f>3184.1+1900.21-0.1</f>
        <v>5084.2099999999991</v>
      </c>
      <c r="G109" s="49">
        <f>5135-5135</f>
        <v>0</v>
      </c>
      <c r="H109" s="54" t="s">
        <v>16</v>
      </c>
      <c r="I109" s="54" t="s">
        <v>116</v>
      </c>
      <c r="J109" s="162"/>
      <c r="K109" s="163"/>
      <c r="L109" s="163"/>
      <c r="M109" s="163"/>
      <c r="N109" s="120"/>
    </row>
    <row r="110" spans="1:53" s="65" customFormat="1" ht="94.5" x14ac:dyDescent="0.25">
      <c r="A110" s="70" t="s">
        <v>45</v>
      </c>
      <c r="B110" s="69" t="s">
        <v>115</v>
      </c>
      <c r="C110" s="69" t="s">
        <v>14</v>
      </c>
      <c r="D110" s="49">
        <f>E110+F110+G110</f>
        <v>0</v>
      </c>
      <c r="E110" s="49">
        <v>0</v>
      </c>
      <c r="F110" s="49">
        <v>0</v>
      </c>
      <c r="G110" s="49">
        <v>0</v>
      </c>
      <c r="H110" s="69" t="s">
        <v>16</v>
      </c>
      <c r="I110" s="69" t="s">
        <v>28</v>
      </c>
      <c r="J110" s="164"/>
      <c r="K110" s="158"/>
      <c r="L110" s="158"/>
      <c r="M110" s="158"/>
    </row>
    <row r="111" spans="1:53" s="4" customFormat="1" ht="110.25" x14ac:dyDescent="0.25">
      <c r="A111" s="63" t="s">
        <v>52</v>
      </c>
      <c r="B111" s="40" t="s">
        <v>80</v>
      </c>
      <c r="C111" s="40" t="s">
        <v>14</v>
      </c>
      <c r="D111" s="49">
        <f>E111+F111+G111</f>
        <v>68947.899999999994</v>
      </c>
      <c r="E111" s="49">
        <f>19100+5100</f>
        <v>24200</v>
      </c>
      <c r="F111" s="49">
        <v>21872.5</v>
      </c>
      <c r="G111" s="49">
        <v>22875.4</v>
      </c>
      <c r="H111" s="40" t="s">
        <v>117</v>
      </c>
      <c r="I111" s="40" t="s">
        <v>22</v>
      </c>
      <c r="J111" s="155"/>
      <c r="K111" s="156"/>
      <c r="L111" s="156"/>
      <c r="M111" s="156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</row>
    <row r="112" spans="1:53" s="4" customFormat="1" ht="82.15" customHeight="1" x14ac:dyDescent="0.25">
      <c r="A112" s="224" t="s">
        <v>72</v>
      </c>
      <c r="B112" s="225"/>
      <c r="C112" s="18" t="s">
        <v>14</v>
      </c>
      <c r="D112" s="85">
        <f>D103+D109+D110+D111</f>
        <v>78419.945999999996</v>
      </c>
      <c r="E112" s="85">
        <f>E103+E109+E111</f>
        <v>28587.835999999999</v>
      </c>
      <c r="F112" s="85">
        <f>F103+F109+F110+F111</f>
        <v>26956.71</v>
      </c>
      <c r="G112" s="85">
        <f>G103+G109+G110+G111</f>
        <v>22875.4</v>
      </c>
      <c r="H112" s="18" t="s">
        <v>16</v>
      </c>
      <c r="I112" s="19" t="s">
        <v>28</v>
      </c>
      <c r="J112" s="155"/>
      <c r="K112" s="156"/>
      <c r="L112" s="156"/>
      <c r="M112" s="156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</row>
    <row r="113" spans="1:53" s="4" customFormat="1" ht="25.5" customHeight="1" x14ac:dyDescent="0.25">
      <c r="A113" s="223" t="s">
        <v>51</v>
      </c>
      <c r="B113" s="223"/>
      <c r="C113" s="223"/>
      <c r="D113" s="223"/>
      <c r="E113" s="223"/>
      <c r="F113" s="223"/>
      <c r="G113" s="223"/>
      <c r="H113" s="223"/>
      <c r="I113" s="223"/>
      <c r="J113" s="155"/>
      <c r="K113" s="156"/>
      <c r="L113" s="156"/>
      <c r="M113" s="156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</row>
    <row r="114" spans="1:53" s="4" customFormat="1" ht="46.5" customHeight="1" x14ac:dyDescent="0.25">
      <c r="A114" s="25">
        <v>1</v>
      </c>
      <c r="B114" s="18" t="s">
        <v>25</v>
      </c>
      <c r="C114" s="18" t="s">
        <v>14</v>
      </c>
      <c r="D114" s="85">
        <f>E114+F114+G114</f>
        <v>1900</v>
      </c>
      <c r="E114" s="85">
        <f>0+1900</f>
        <v>1900</v>
      </c>
      <c r="F114" s="85">
        <v>0</v>
      </c>
      <c r="G114" s="85">
        <v>0</v>
      </c>
      <c r="H114" s="18" t="s">
        <v>16</v>
      </c>
      <c r="I114" s="18" t="s">
        <v>20</v>
      </c>
      <c r="J114" s="218"/>
      <c r="K114" s="219"/>
      <c r="L114" s="219"/>
      <c r="M114" s="219"/>
      <c r="N114" s="219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</row>
    <row r="115" spans="1:53" s="4" customFormat="1" ht="46.5" customHeight="1" x14ac:dyDescent="0.25">
      <c r="A115" s="53" t="s">
        <v>46</v>
      </c>
      <c r="B115" s="47" t="s">
        <v>162</v>
      </c>
      <c r="C115" s="175" t="s">
        <v>14</v>
      </c>
      <c r="D115" s="49">
        <v>1900</v>
      </c>
      <c r="E115" s="49">
        <v>1900</v>
      </c>
      <c r="F115" s="49">
        <v>0</v>
      </c>
      <c r="G115" s="49">
        <v>0</v>
      </c>
      <c r="H115" s="54" t="s">
        <v>163</v>
      </c>
      <c r="I115" s="54" t="s">
        <v>20</v>
      </c>
      <c r="J115" s="174"/>
      <c r="K115" s="174"/>
      <c r="L115" s="174"/>
      <c r="M115" s="174"/>
      <c r="N115" s="174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</row>
    <row r="116" spans="1:53" s="4" customFormat="1" ht="23.25" customHeight="1" x14ac:dyDescent="0.25">
      <c r="A116" s="198" t="s">
        <v>63</v>
      </c>
      <c r="B116" s="198"/>
      <c r="C116" s="198"/>
      <c r="D116" s="198"/>
      <c r="E116" s="198"/>
      <c r="F116" s="198"/>
      <c r="G116" s="198"/>
      <c r="H116" s="198"/>
      <c r="I116" s="198"/>
      <c r="J116" s="155"/>
      <c r="K116" s="156"/>
      <c r="L116" s="156"/>
      <c r="M116" s="156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1:53" s="10" customFormat="1" ht="132" customHeight="1" x14ac:dyDescent="0.25">
      <c r="A117" s="92">
        <v>1</v>
      </c>
      <c r="B117" s="90" t="s">
        <v>148</v>
      </c>
      <c r="C117" s="90" t="s">
        <v>14</v>
      </c>
      <c r="D117" s="13">
        <f>G117+F117+E117</f>
        <v>500</v>
      </c>
      <c r="E117" s="20">
        <v>500</v>
      </c>
      <c r="F117" s="20">
        <v>0</v>
      </c>
      <c r="G117" s="20">
        <v>0</v>
      </c>
      <c r="H117" s="90" t="s">
        <v>26</v>
      </c>
      <c r="I117" s="107" t="s">
        <v>150</v>
      </c>
      <c r="J117" s="155"/>
      <c r="K117" s="156"/>
      <c r="L117" s="156"/>
      <c r="M117" s="156"/>
    </row>
    <row r="118" spans="1:53" s="4" customFormat="1" ht="0.75" hidden="1" customHeight="1" x14ac:dyDescent="0.25">
      <c r="A118" s="39"/>
      <c r="B118" s="40" t="s">
        <v>76</v>
      </c>
      <c r="C118" s="40" t="s">
        <v>14</v>
      </c>
      <c r="D118" s="13">
        <f>SUM(E118:G118)</f>
        <v>0</v>
      </c>
      <c r="E118" s="100">
        <v>0</v>
      </c>
      <c r="F118" s="13">
        <v>0</v>
      </c>
      <c r="G118" s="13">
        <v>0</v>
      </c>
      <c r="H118" s="40" t="s">
        <v>16</v>
      </c>
      <c r="I118" s="40" t="s">
        <v>32</v>
      </c>
      <c r="J118" s="165"/>
      <c r="K118" s="156"/>
      <c r="L118" s="156"/>
      <c r="M118" s="156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1:53" s="17" customFormat="1" ht="47.25" x14ac:dyDescent="0.25">
      <c r="A119" s="39" t="s">
        <v>44</v>
      </c>
      <c r="B119" s="40" t="s">
        <v>30</v>
      </c>
      <c r="C119" s="40" t="s">
        <v>14</v>
      </c>
      <c r="D119" s="100">
        <f>SUM(D120:D126)</f>
        <v>1025.0963000000002</v>
      </c>
      <c r="E119" s="100">
        <f>SUM(E120:E126)</f>
        <v>1025.0963000000002</v>
      </c>
      <c r="F119" s="100">
        <f t="shared" ref="F119:G119" si="16">SUM(F120:F126)</f>
        <v>0</v>
      </c>
      <c r="G119" s="100">
        <f t="shared" si="16"/>
        <v>0</v>
      </c>
      <c r="H119" s="40" t="s">
        <v>16</v>
      </c>
      <c r="I119" s="40" t="s">
        <v>33</v>
      </c>
      <c r="J119" s="157"/>
      <c r="K119" s="158"/>
      <c r="L119" s="158"/>
      <c r="M119" s="158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</row>
    <row r="120" spans="1:53" s="17" customFormat="1" ht="47.25" x14ac:dyDescent="0.25">
      <c r="A120" s="38" t="s">
        <v>132</v>
      </c>
      <c r="B120" s="37" t="s">
        <v>88</v>
      </c>
      <c r="C120" s="37" t="s">
        <v>14</v>
      </c>
      <c r="D120" s="94">
        <f>E120+F120+G120</f>
        <v>100</v>
      </c>
      <c r="E120" s="94">
        <f>200-100</f>
        <v>100</v>
      </c>
      <c r="F120" s="101">
        <v>0</v>
      </c>
      <c r="G120" s="101">
        <v>0</v>
      </c>
      <c r="H120" s="37" t="s">
        <v>16</v>
      </c>
      <c r="I120" s="37" t="s">
        <v>33</v>
      </c>
      <c r="J120" s="157"/>
      <c r="K120" s="158"/>
      <c r="L120" s="158"/>
      <c r="M120" s="158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</row>
    <row r="121" spans="1:53" s="17" customFormat="1" ht="45" customHeight="1" x14ac:dyDescent="0.25">
      <c r="A121" s="38" t="s">
        <v>56</v>
      </c>
      <c r="B121" s="37" t="s">
        <v>90</v>
      </c>
      <c r="C121" s="37" t="s">
        <v>14</v>
      </c>
      <c r="D121" s="94">
        <f>E121+F121+G121</f>
        <v>100</v>
      </c>
      <c r="E121" s="94">
        <f>200-100</f>
        <v>100</v>
      </c>
      <c r="F121" s="101">
        <v>0</v>
      </c>
      <c r="G121" s="101">
        <v>0</v>
      </c>
      <c r="H121" s="37" t="s">
        <v>16</v>
      </c>
      <c r="I121" s="37" t="s">
        <v>33</v>
      </c>
      <c r="J121" s="157"/>
      <c r="K121" s="158"/>
      <c r="L121" s="158"/>
      <c r="M121" s="158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</row>
    <row r="122" spans="1:53" s="17" customFormat="1" ht="47.25" x14ac:dyDescent="0.25">
      <c r="A122" s="38" t="s">
        <v>57</v>
      </c>
      <c r="B122" s="37" t="s">
        <v>100</v>
      </c>
      <c r="C122" s="37" t="s">
        <v>14</v>
      </c>
      <c r="D122" s="94">
        <f>E122+F122+G122</f>
        <v>100</v>
      </c>
      <c r="E122" s="94">
        <f>200-100</f>
        <v>100</v>
      </c>
      <c r="F122" s="101">
        <v>0</v>
      </c>
      <c r="G122" s="101">
        <v>0</v>
      </c>
      <c r="H122" s="37" t="s">
        <v>16</v>
      </c>
      <c r="I122" s="37" t="s">
        <v>33</v>
      </c>
      <c r="J122" s="157"/>
      <c r="K122" s="158"/>
      <c r="L122" s="158"/>
      <c r="M122" s="158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</row>
    <row r="123" spans="1:53" s="17" customFormat="1" ht="43.5" customHeight="1" x14ac:dyDescent="0.25">
      <c r="A123" s="38" t="s">
        <v>93</v>
      </c>
      <c r="B123" s="55" t="s">
        <v>113</v>
      </c>
      <c r="C123" s="37" t="s">
        <v>14</v>
      </c>
      <c r="D123" s="94">
        <f>E123+F123+G123</f>
        <v>100</v>
      </c>
      <c r="E123" s="94">
        <f>200-100</f>
        <v>100</v>
      </c>
      <c r="F123" s="101">
        <v>0</v>
      </c>
      <c r="G123" s="101">
        <v>0</v>
      </c>
      <c r="H123" s="37" t="s">
        <v>16</v>
      </c>
      <c r="I123" s="37" t="s">
        <v>33</v>
      </c>
      <c r="J123" s="157"/>
      <c r="K123" s="158"/>
      <c r="L123" s="158"/>
      <c r="M123" s="158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</row>
    <row r="124" spans="1:53" s="17" customFormat="1" ht="1.1499999999999999" hidden="1" customHeight="1" x14ac:dyDescent="0.25">
      <c r="A124" s="44" t="s">
        <v>102</v>
      </c>
      <c r="B124" s="45" t="s">
        <v>105</v>
      </c>
      <c r="C124" s="43" t="s">
        <v>14</v>
      </c>
      <c r="D124" s="94">
        <v>0</v>
      </c>
      <c r="E124" s="97">
        <v>0</v>
      </c>
      <c r="F124" s="101">
        <v>0</v>
      </c>
      <c r="G124" s="101">
        <v>0</v>
      </c>
      <c r="H124" s="43" t="s">
        <v>16</v>
      </c>
      <c r="I124" s="43" t="s">
        <v>33</v>
      </c>
      <c r="J124" s="157"/>
      <c r="K124" s="158"/>
      <c r="L124" s="158"/>
      <c r="M124" s="158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</row>
    <row r="125" spans="1:53" s="17" customFormat="1" ht="47.25" x14ac:dyDescent="0.25">
      <c r="A125" s="44" t="s">
        <v>58</v>
      </c>
      <c r="B125" s="37" t="s">
        <v>103</v>
      </c>
      <c r="C125" s="37" t="s">
        <v>14</v>
      </c>
      <c r="D125" s="94">
        <f t="shared" ref="D125:D130" si="17">E125+F125+G125</f>
        <v>525.09630000000004</v>
      </c>
      <c r="E125" s="94">
        <f>500+25.0963</f>
        <v>525.09630000000004</v>
      </c>
      <c r="F125" s="101">
        <v>0</v>
      </c>
      <c r="G125" s="101">
        <v>0</v>
      </c>
      <c r="H125" s="37" t="s">
        <v>16</v>
      </c>
      <c r="I125" s="37" t="s">
        <v>34</v>
      </c>
      <c r="J125" s="157"/>
      <c r="K125" s="158"/>
      <c r="L125" s="158"/>
      <c r="M125" s="158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</row>
    <row r="126" spans="1:53" s="65" customFormat="1" ht="47.25" x14ac:dyDescent="0.25">
      <c r="A126" s="68" t="s">
        <v>94</v>
      </c>
      <c r="B126" s="67" t="s">
        <v>23</v>
      </c>
      <c r="C126" s="67" t="s">
        <v>14</v>
      </c>
      <c r="D126" s="94">
        <f>E126+F126+G126</f>
        <v>100</v>
      </c>
      <c r="E126" s="94">
        <f>200-100</f>
        <v>100</v>
      </c>
      <c r="F126" s="101">
        <v>0</v>
      </c>
      <c r="G126" s="101">
        <v>0</v>
      </c>
      <c r="H126" s="67" t="s">
        <v>16</v>
      </c>
      <c r="I126" s="67" t="s">
        <v>34</v>
      </c>
      <c r="J126" s="166"/>
      <c r="K126" s="160"/>
      <c r="L126" s="158"/>
      <c r="M126" s="158"/>
    </row>
    <row r="127" spans="1:53" s="17" customFormat="1" ht="47.25" x14ac:dyDescent="0.25">
      <c r="A127" s="39" t="s">
        <v>45</v>
      </c>
      <c r="B127" s="40" t="s">
        <v>68</v>
      </c>
      <c r="C127" s="40" t="s">
        <v>14</v>
      </c>
      <c r="D127" s="13">
        <f t="shared" si="17"/>
        <v>900</v>
      </c>
      <c r="E127" s="96">
        <f>E128+E129+E130+E131</f>
        <v>900</v>
      </c>
      <c r="F127" s="96">
        <f t="shared" ref="F127:G127" si="18">F128+F129+F130+F131</f>
        <v>0</v>
      </c>
      <c r="G127" s="96">
        <f t="shared" si="18"/>
        <v>0</v>
      </c>
      <c r="H127" s="40" t="s">
        <v>16</v>
      </c>
      <c r="I127" s="40" t="s">
        <v>34</v>
      </c>
      <c r="J127" s="157"/>
      <c r="K127" s="158"/>
      <c r="L127" s="158"/>
      <c r="M127" s="158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</row>
    <row r="128" spans="1:53" s="4" customFormat="1" ht="130.9" customHeight="1" x14ac:dyDescent="0.25">
      <c r="A128" s="38" t="s">
        <v>60</v>
      </c>
      <c r="B128" s="48" t="s">
        <v>107</v>
      </c>
      <c r="C128" s="37" t="s">
        <v>14</v>
      </c>
      <c r="D128" s="94">
        <f t="shared" si="17"/>
        <v>600</v>
      </c>
      <c r="E128" s="101">
        <f>800-200</f>
        <v>600</v>
      </c>
      <c r="F128" s="94">
        <v>0</v>
      </c>
      <c r="G128" s="94">
        <v>0</v>
      </c>
      <c r="H128" s="46" t="s">
        <v>16</v>
      </c>
      <c r="I128" s="37" t="s">
        <v>35</v>
      </c>
      <c r="J128" s="155"/>
      <c r="K128" s="156"/>
      <c r="L128" s="156"/>
      <c r="M128" s="156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1:53" s="4" customFormat="1" ht="200.25" customHeight="1" x14ac:dyDescent="0.25">
      <c r="A129" s="38" t="s">
        <v>61</v>
      </c>
      <c r="B129" s="121" t="s">
        <v>108</v>
      </c>
      <c r="C129" s="37" t="s">
        <v>14</v>
      </c>
      <c r="D129" s="94">
        <f t="shared" si="17"/>
        <v>100</v>
      </c>
      <c r="E129" s="101">
        <f>200-100</f>
        <v>100</v>
      </c>
      <c r="F129" s="94">
        <v>0</v>
      </c>
      <c r="G129" s="94">
        <v>0</v>
      </c>
      <c r="H129" s="46" t="s">
        <v>16</v>
      </c>
      <c r="I129" s="37" t="s">
        <v>35</v>
      </c>
      <c r="J129" s="155"/>
      <c r="K129" s="156"/>
      <c r="L129" s="156"/>
      <c r="M129" s="156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1:53" s="4" customFormat="1" ht="126" x14ac:dyDescent="0.25">
      <c r="A130" s="38" t="s">
        <v>87</v>
      </c>
      <c r="B130" s="47" t="s">
        <v>109</v>
      </c>
      <c r="C130" s="37" t="s">
        <v>14</v>
      </c>
      <c r="D130" s="101">
        <f t="shared" si="17"/>
        <v>100</v>
      </c>
      <c r="E130" s="101">
        <f>200-100</f>
        <v>100</v>
      </c>
      <c r="F130" s="94">
        <v>0</v>
      </c>
      <c r="G130" s="94">
        <v>0</v>
      </c>
      <c r="H130" s="46" t="s">
        <v>16</v>
      </c>
      <c r="I130" s="37" t="s">
        <v>35</v>
      </c>
      <c r="J130" s="155"/>
      <c r="K130" s="156"/>
      <c r="L130" s="156"/>
      <c r="M130" s="156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</row>
    <row r="131" spans="1:53" s="4" customFormat="1" ht="48.75" customHeight="1" x14ac:dyDescent="0.25">
      <c r="A131" s="50" t="s">
        <v>101</v>
      </c>
      <c r="B131" s="77" t="s">
        <v>119</v>
      </c>
      <c r="C131" s="47" t="s">
        <v>14</v>
      </c>
      <c r="D131" s="51">
        <f>E131+F131+G131</f>
        <v>100</v>
      </c>
      <c r="E131" s="51">
        <v>100</v>
      </c>
      <c r="F131" s="52">
        <v>0</v>
      </c>
      <c r="G131" s="52">
        <v>0</v>
      </c>
      <c r="H131" s="47" t="s">
        <v>16</v>
      </c>
      <c r="I131" s="47" t="s">
        <v>35</v>
      </c>
      <c r="J131" s="155"/>
      <c r="K131" s="156"/>
      <c r="L131" s="156"/>
      <c r="M131" s="156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</row>
    <row r="132" spans="1:53" s="4" customFormat="1" ht="39" customHeight="1" x14ac:dyDescent="0.25">
      <c r="A132" s="211" t="s">
        <v>52</v>
      </c>
      <c r="B132" s="251" t="s">
        <v>66</v>
      </c>
      <c r="C132" s="54" t="s">
        <v>14</v>
      </c>
      <c r="D132" s="49">
        <f>SUM(E132:G132)</f>
        <v>5240</v>
      </c>
      <c r="E132" s="52">
        <v>0</v>
      </c>
      <c r="F132" s="52">
        <v>2620</v>
      </c>
      <c r="G132" s="52">
        <v>2620</v>
      </c>
      <c r="H132" s="220" t="s">
        <v>16</v>
      </c>
      <c r="I132" s="220" t="s">
        <v>67</v>
      </c>
      <c r="J132" s="167"/>
      <c r="K132" s="156"/>
      <c r="L132" s="156"/>
      <c r="M132" s="156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</row>
    <row r="133" spans="1:53" s="4" customFormat="1" ht="33" customHeight="1" x14ac:dyDescent="0.25">
      <c r="A133" s="212"/>
      <c r="B133" s="251"/>
      <c r="C133" s="54" t="s">
        <v>15</v>
      </c>
      <c r="D133" s="49">
        <f>E133+F133+G133</f>
        <v>0</v>
      </c>
      <c r="E133" s="52">
        <v>0</v>
      </c>
      <c r="F133" s="52">
        <v>0</v>
      </c>
      <c r="G133" s="52">
        <v>0</v>
      </c>
      <c r="H133" s="221"/>
      <c r="I133" s="221"/>
      <c r="J133" s="155"/>
      <c r="K133" s="156"/>
      <c r="L133" s="156"/>
      <c r="M133" s="156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</row>
    <row r="134" spans="1:53" s="4" customFormat="1" ht="24" customHeight="1" x14ac:dyDescent="0.25">
      <c r="A134" s="213"/>
      <c r="B134" s="251"/>
      <c r="C134" s="54" t="s">
        <v>11</v>
      </c>
      <c r="D134" s="49">
        <f>D132+D133</f>
        <v>5240</v>
      </c>
      <c r="E134" s="49">
        <f>E132+E133</f>
        <v>0</v>
      </c>
      <c r="F134" s="49">
        <f>F132</f>
        <v>2620</v>
      </c>
      <c r="G134" s="49">
        <f>G132</f>
        <v>2620</v>
      </c>
      <c r="H134" s="222"/>
      <c r="I134" s="222"/>
      <c r="J134" s="155"/>
      <c r="K134" s="156"/>
      <c r="L134" s="156"/>
      <c r="M134" s="156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</row>
    <row r="135" spans="1:53" s="4" customFormat="1" ht="31.5" customHeight="1" x14ac:dyDescent="0.25">
      <c r="A135" s="205" t="s">
        <v>53</v>
      </c>
      <c r="B135" s="206" t="s">
        <v>144</v>
      </c>
      <c r="C135" s="54" t="s">
        <v>14</v>
      </c>
      <c r="D135" s="52">
        <f>E135+F135+G135</f>
        <v>1415.6</v>
      </c>
      <c r="E135" s="52">
        <v>1415.6</v>
      </c>
      <c r="F135" s="52">
        <v>0</v>
      </c>
      <c r="G135" s="52">
        <v>0</v>
      </c>
      <c r="H135" s="233" t="s">
        <v>16</v>
      </c>
      <c r="I135" s="233" t="s">
        <v>67</v>
      </c>
      <c r="J135" s="166"/>
      <c r="K135" s="156"/>
      <c r="L135" s="156"/>
      <c r="M135" s="156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</row>
    <row r="136" spans="1:53" s="4" customFormat="1" ht="31.5" customHeight="1" x14ac:dyDescent="0.25">
      <c r="A136" s="205"/>
      <c r="B136" s="207"/>
      <c r="C136" s="54" t="s">
        <v>15</v>
      </c>
      <c r="D136" s="52">
        <f>E136+F136+G136</f>
        <v>1181.9000000000001</v>
      </c>
      <c r="E136" s="52">
        <v>1181.9000000000001</v>
      </c>
      <c r="F136" s="52">
        <v>0</v>
      </c>
      <c r="G136" s="52">
        <v>0</v>
      </c>
      <c r="H136" s="234"/>
      <c r="I136" s="234"/>
      <c r="J136" s="166"/>
      <c r="K136" s="156"/>
      <c r="L136" s="156"/>
      <c r="M136" s="156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</row>
    <row r="137" spans="1:53" s="4" customFormat="1" ht="31.5" customHeight="1" x14ac:dyDescent="0.25">
      <c r="A137" s="205"/>
      <c r="B137" s="208"/>
      <c r="C137" s="54" t="s">
        <v>11</v>
      </c>
      <c r="D137" s="49">
        <f>D135+D136</f>
        <v>2597.5</v>
      </c>
      <c r="E137" s="49">
        <f>E135+E136</f>
        <v>2597.5</v>
      </c>
      <c r="F137" s="49">
        <f>F135+F136</f>
        <v>0</v>
      </c>
      <c r="G137" s="49">
        <f>G135+G136</f>
        <v>0</v>
      </c>
      <c r="H137" s="235"/>
      <c r="I137" s="235"/>
      <c r="J137" s="166"/>
      <c r="K137" s="156"/>
      <c r="L137" s="156"/>
      <c r="M137" s="156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</row>
    <row r="138" spans="1:53" s="4" customFormat="1" ht="35.25" customHeight="1" x14ac:dyDescent="0.25">
      <c r="A138" s="209" t="s">
        <v>73</v>
      </c>
      <c r="B138" s="209"/>
      <c r="C138" s="18" t="s">
        <v>14</v>
      </c>
      <c r="D138" s="85">
        <f>D117+D119+D127+D132+D135</f>
        <v>9080.6962999999996</v>
      </c>
      <c r="E138" s="105">
        <f>E118+E119+E127+E132+E135+E117</f>
        <v>3840.6963000000001</v>
      </c>
      <c r="F138" s="105">
        <f>F118+F119+F127+F132+F135+F117</f>
        <v>2620</v>
      </c>
      <c r="G138" s="105">
        <f>G118+G119+G127+G132+G135+G117</f>
        <v>2620</v>
      </c>
      <c r="H138" s="248" t="s">
        <v>16</v>
      </c>
      <c r="I138" s="177" t="s">
        <v>33</v>
      </c>
      <c r="J138" s="155"/>
      <c r="K138" s="156"/>
      <c r="L138" s="156"/>
      <c r="M138" s="156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</row>
    <row r="139" spans="1:53" s="4" customFormat="1" ht="33.75" customHeight="1" x14ac:dyDescent="0.25">
      <c r="A139" s="210"/>
      <c r="B139" s="210"/>
      <c r="C139" s="18" t="s">
        <v>15</v>
      </c>
      <c r="D139" s="85">
        <f>D133+D136</f>
        <v>1181.9000000000001</v>
      </c>
      <c r="E139" s="85">
        <f>E133+E136</f>
        <v>1181.9000000000001</v>
      </c>
      <c r="F139" s="85">
        <f>F133+F136</f>
        <v>0</v>
      </c>
      <c r="G139" s="85">
        <f>G133+G136</f>
        <v>0</v>
      </c>
      <c r="H139" s="249"/>
      <c r="I139" s="179"/>
      <c r="J139" s="155"/>
      <c r="K139" s="156"/>
      <c r="L139" s="156"/>
      <c r="M139" s="156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</row>
    <row r="140" spans="1:53" s="4" customFormat="1" ht="31.5" customHeight="1" x14ac:dyDescent="0.25">
      <c r="A140" s="210"/>
      <c r="B140" s="210"/>
      <c r="C140" s="18" t="s">
        <v>11</v>
      </c>
      <c r="D140" s="85">
        <f>D138+D139</f>
        <v>10262.596299999999</v>
      </c>
      <c r="E140" s="85">
        <f>E138+E139</f>
        <v>5022.5963000000002</v>
      </c>
      <c r="F140" s="85">
        <f>F138+F139</f>
        <v>2620</v>
      </c>
      <c r="G140" s="85">
        <f>G138+G139</f>
        <v>2620</v>
      </c>
      <c r="H140" s="250"/>
      <c r="I140" s="179"/>
      <c r="J140" s="155"/>
      <c r="K140" s="156"/>
      <c r="L140" s="156"/>
      <c r="M140" s="156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</row>
    <row r="141" spans="1:53" s="4" customFormat="1" ht="22.5" customHeight="1" x14ac:dyDescent="0.25">
      <c r="A141" s="183" t="s">
        <v>64</v>
      </c>
      <c r="B141" s="183"/>
      <c r="C141" s="183"/>
      <c r="D141" s="183"/>
      <c r="E141" s="183"/>
      <c r="F141" s="183"/>
      <c r="G141" s="183"/>
      <c r="H141" s="183"/>
      <c r="I141" s="183"/>
      <c r="J141" s="155"/>
      <c r="K141" s="156"/>
      <c r="L141" s="156"/>
      <c r="M141" s="156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</row>
    <row r="142" spans="1:53" s="4" customFormat="1" ht="156.75" customHeight="1" x14ac:dyDescent="0.25">
      <c r="A142" s="41" t="s">
        <v>46</v>
      </c>
      <c r="B142" s="79" t="s">
        <v>31</v>
      </c>
      <c r="C142" s="40" t="s">
        <v>14</v>
      </c>
      <c r="D142" s="13">
        <f>E142+F142+G142</f>
        <v>0</v>
      </c>
      <c r="E142" s="94">
        <f t="shared" ref="E142:G142" si="19">E143</f>
        <v>0</v>
      </c>
      <c r="F142" s="94">
        <v>0</v>
      </c>
      <c r="G142" s="94">
        <f t="shared" si="19"/>
        <v>0</v>
      </c>
      <c r="H142" s="40" t="s">
        <v>16</v>
      </c>
      <c r="I142" s="197" t="s">
        <v>36</v>
      </c>
      <c r="J142" s="155"/>
      <c r="K142" s="156"/>
      <c r="L142" s="156"/>
      <c r="M142" s="156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</row>
    <row r="143" spans="1:53" s="4" customFormat="1" ht="175.5" customHeight="1" x14ac:dyDescent="0.25">
      <c r="A143" s="39" t="s">
        <v>47</v>
      </c>
      <c r="B143" s="40" t="s">
        <v>126</v>
      </c>
      <c r="C143" s="40" t="s">
        <v>14</v>
      </c>
      <c r="D143" s="13">
        <f t="shared" ref="D143" si="20">SUM(E143:G143)</f>
        <v>0</v>
      </c>
      <c r="E143" s="94">
        <v>0</v>
      </c>
      <c r="F143" s="94">
        <v>0</v>
      </c>
      <c r="G143" s="94">
        <v>0</v>
      </c>
      <c r="H143" s="40" t="s">
        <v>16</v>
      </c>
      <c r="I143" s="197"/>
      <c r="J143" s="155"/>
      <c r="K143" s="156"/>
      <c r="L143" s="156"/>
      <c r="M143" s="156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</row>
    <row r="144" spans="1:53" s="4" customFormat="1" ht="20.25" customHeight="1" x14ac:dyDescent="0.25">
      <c r="A144" s="198" t="s">
        <v>65</v>
      </c>
      <c r="B144" s="198"/>
      <c r="C144" s="198"/>
      <c r="D144" s="198"/>
      <c r="E144" s="198"/>
      <c r="F144" s="198"/>
      <c r="G144" s="198"/>
      <c r="H144" s="198"/>
      <c r="I144" s="198"/>
      <c r="J144" s="155"/>
      <c r="K144" s="156"/>
      <c r="L144" s="156"/>
      <c r="M144" s="156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</row>
    <row r="145" spans="1:53" s="4" customFormat="1" ht="31.5" x14ac:dyDescent="0.25">
      <c r="A145" s="255">
        <v>1</v>
      </c>
      <c r="B145" s="197" t="s">
        <v>37</v>
      </c>
      <c r="C145" s="40" t="s">
        <v>14</v>
      </c>
      <c r="D145" s="80">
        <f>SUM(E145:G145)</f>
        <v>0</v>
      </c>
      <c r="E145" s="81">
        <v>0</v>
      </c>
      <c r="F145" s="81">
        <v>0</v>
      </c>
      <c r="G145" s="81">
        <v>0</v>
      </c>
      <c r="H145" s="197" t="s">
        <v>16</v>
      </c>
      <c r="I145" s="197" t="s">
        <v>38</v>
      </c>
      <c r="J145" s="155"/>
      <c r="K145" s="156"/>
      <c r="L145" s="156"/>
      <c r="M145" s="156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</row>
    <row r="146" spans="1:53" s="4" customFormat="1" ht="31.5" x14ac:dyDescent="0.25">
      <c r="A146" s="255"/>
      <c r="B146" s="197"/>
      <c r="C146" s="40" t="s">
        <v>15</v>
      </c>
      <c r="D146" s="80">
        <v>0</v>
      </c>
      <c r="E146" s="81">
        <v>0</v>
      </c>
      <c r="F146" s="81">
        <v>0</v>
      </c>
      <c r="G146" s="81">
        <v>0</v>
      </c>
      <c r="H146" s="197"/>
      <c r="I146" s="197"/>
      <c r="J146" s="155"/>
      <c r="K146" s="156"/>
      <c r="L146" s="156"/>
      <c r="M146" s="156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</row>
    <row r="147" spans="1:53" s="4" customFormat="1" ht="13.5" customHeight="1" x14ac:dyDescent="0.25">
      <c r="A147" s="255"/>
      <c r="B147" s="197"/>
      <c r="C147" s="40" t="s">
        <v>11</v>
      </c>
      <c r="D147" s="13">
        <f>SUM(E147:G147)</f>
        <v>0</v>
      </c>
      <c r="E147" s="20">
        <f>E145+E146</f>
        <v>0</v>
      </c>
      <c r="F147" s="20">
        <f t="shared" ref="F147:G147" si="21">F145+F146</f>
        <v>0</v>
      </c>
      <c r="G147" s="20">
        <f t="shared" si="21"/>
        <v>0</v>
      </c>
      <c r="H147" s="197"/>
      <c r="I147" s="197"/>
      <c r="J147" s="155"/>
      <c r="K147" s="156"/>
      <c r="L147" s="156"/>
      <c r="M147" s="156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</row>
    <row r="148" spans="1:53" s="4" customFormat="1" ht="0.75" hidden="1" customHeight="1" x14ac:dyDescent="0.25">
      <c r="A148" s="198" t="s">
        <v>79</v>
      </c>
      <c r="B148" s="198"/>
      <c r="C148" s="198"/>
      <c r="D148" s="198"/>
      <c r="E148" s="198"/>
      <c r="F148" s="198"/>
      <c r="G148" s="198"/>
      <c r="H148" s="198"/>
      <c r="I148" s="198"/>
      <c r="J148" s="155"/>
      <c r="K148" s="156"/>
      <c r="L148" s="156"/>
      <c r="M148" s="156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</row>
    <row r="149" spans="1:53" s="4" customFormat="1" ht="15.75" hidden="1" customHeight="1" x14ac:dyDescent="0.25">
      <c r="A149" s="39" t="s">
        <v>43</v>
      </c>
      <c r="B149" s="40" t="s">
        <v>84</v>
      </c>
      <c r="C149" s="40" t="s">
        <v>14</v>
      </c>
      <c r="D149" s="13">
        <f>E149+F149+G149</f>
        <v>0</v>
      </c>
      <c r="E149" s="20">
        <v>0</v>
      </c>
      <c r="F149" s="20">
        <v>0</v>
      </c>
      <c r="G149" s="20">
        <v>0</v>
      </c>
      <c r="H149" s="40" t="s">
        <v>85</v>
      </c>
      <c r="I149" s="40" t="s">
        <v>84</v>
      </c>
      <c r="J149" s="155"/>
      <c r="K149" s="156"/>
      <c r="L149" s="156"/>
      <c r="M149" s="156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</row>
    <row r="150" spans="1:53" s="4" customFormat="1" ht="31.5" x14ac:dyDescent="0.25">
      <c r="A150" s="176" t="s">
        <v>75</v>
      </c>
      <c r="B150" s="176"/>
      <c r="C150" s="18" t="s">
        <v>14</v>
      </c>
      <c r="D150" s="85">
        <f>SUM(E150:G150)</f>
        <v>376054.57250999997</v>
      </c>
      <c r="E150" s="85">
        <f>E149+E145+E143+E138+E114+E112+E98+E142</f>
        <v>168830.96250999998</v>
      </c>
      <c r="F150" s="85">
        <f>F149+F145+F143+F138+F114+F112+F98+F142</f>
        <v>112150.51000000001</v>
      </c>
      <c r="G150" s="85">
        <f>G149+G145+G143+G138+G114+G112+G98+G142</f>
        <v>95073.1</v>
      </c>
      <c r="H150" s="177"/>
      <c r="I150" s="178"/>
      <c r="J150" s="155"/>
      <c r="K150" s="156"/>
      <c r="L150" s="156"/>
      <c r="M150" s="156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</row>
    <row r="151" spans="1:53" s="4" customFormat="1" ht="31.5" x14ac:dyDescent="0.25">
      <c r="A151" s="176"/>
      <c r="B151" s="176"/>
      <c r="C151" s="18" t="s">
        <v>129</v>
      </c>
      <c r="D151" s="85">
        <f t="shared" ref="D151:D152" si="22">SUM(E151:G151)</f>
        <v>20000</v>
      </c>
      <c r="E151" s="85">
        <f>E99</f>
        <v>20000</v>
      </c>
      <c r="F151" s="85">
        <f>F99</f>
        <v>0</v>
      </c>
      <c r="G151" s="85">
        <f>G99</f>
        <v>0</v>
      </c>
      <c r="H151" s="179"/>
      <c r="I151" s="180"/>
      <c r="J151" s="155"/>
      <c r="K151" s="156"/>
      <c r="L151" s="156"/>
      <c r="M151" s="156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</row>
    <row r="152" spans="1:53" s="4" customFormat="1" ht="34.15" customHeight="1" x14ac:dyDescent="0.25">
      <c r="A152" s="176"/>
      <c r="B152" s="176"/>
      <c r="C152" s="18" t="s">
        <v>15</v>
      </c>
      <c r="D152" s="85">
        <f t="shared" si="22"/>
        <v>7743.1021099999998</v>
      </c>
      <c r="E152" s="85">
        <f>E146+E100+E139</f>
        <v>7743.1021099999998</v>
      </c>
      <c r="F152" s="85">
        <f>F146+F133+F100</f>
        <v>0</v>
      </c>
      <c r="G152" s="85">
        <f>G146+G133+G100</f>
        <v>0</v>
      </c>
      <c r="H152" s="179"/>
      <c r="I152" s="180"/>
      <c r="J152" s="155"/>
      <c r="K152" s="156"/>
      <c r="L152" s="156"/>
      <c r="M152" s="156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</row>
    <row r="153" spans="1:53" s="4" customFormat="1" x14ac:dyDescent="0.25">
      <c r="A153" s="176"/>
      <c r="B153" s="176"/>
      <c r="C153" s="18" t="s">
        <v>11</v>
      </c>
      <c r="D153" s="85">
        <f>D150+D151+D152</f>
        <v>403797.67461999995</v>
      </c>
      <c r="E153" s="85">
        <f>E150+E152+E151</f>
        <v>196574.06461999999</v>
      </c>
      <c r="F153" s="85">
        <f>F150+F152</f>
        <v>112150.51000000001</v>
      </c>
      <c r="G153" s="85">
        <f>G150+G152</f>
        <v>95073.1</v>
      </c>
      <c r="H153" s="181"/>
      <c r="I153" s="182"/>
      <c r="J153" s="155"/>
      <c r="K153" s="156"/>
      <c r="L153" s="156"/>
      <c r="M153" s="156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</row>
    <row r="154" spans="1:53" s="4" customFormat="1" ht="31.5" x14ac:dyDescent="0.25">
      <c r="A154" s="256" t="s">
        <v>74</v>
      </c>
      <c r="B154" s="257"/>
      <c r="C154" s="27" t="s">
        <v>14</v>
      </c>
      <c r="D154" s="122">
        <f>D150+D49+D37+D23</f>
        <v>385355.08506999991</v>
      </c>
      <c r="E154" s="122">
        <f>E150+E49+E37+E23</f>
        <v>172111.00490999999</v>
      </c>
      <c r="F154" s="122">
        <f>F150+F49+F37+F23</f>
        <v>112150.51000000001</v>
      </c>
      <c r="G154" s="122">
        <f>G150+G49+G37+G23</f>
        <v>101093.57016</v>
      </c>
      <c r="H154" s="262"/>
      <c r="I154" s="263"/>
      <c r="J154" s="155"/>
      <c r="K154" s="156"/>
      <c r="L154" s="156"/>
      <c r="M154" s="156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</row>
    <row r="155" spans="1:53" s="4" customFormat="1" ht="31.5" x14ac:dyDescent="0.25">
      <c r="A155" s="258"/>
      <c r="B155" s="259"/>
      <c r="C155" s="27" t="s">
        <v>129</v>
      </c>
      <c r="D155" s="122">
        <f>D151</f>
        <v>20000</v>
      </c>
      <c r="E155" s="122">
        <f>E151</f>
        <v>20000</v>
      </c>
      <c r="F155" s="122">
        <f t="shared" ref="F155:G155" si="23">F151</f>
        <v>0</v>
      </c>
      <c r="G155" s="122">
        <f t="shared" si="23"/>
        <v>0</v>
      </c>
      <c r="H155" s="264"/>
      <c r="I155" s="265"/>
      <c r="J155" s="155"/>
      <c r="K155" s="156"/>
      <c r="L155" s="156"/>
      <c r="M155" s="156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</row>
    <row r="156" spans="1:53" s="4" customFormat="1" ht="31.5" x14ac:dyDescent="0.25">
      <c r="A156" s="258"/>
      <c r="B156" s="259"/>
      <c r="C156" s="27" t="s">
        <v>15</v>
      </c>
      <c r="D156" s="122">
        <f>D152+D50+D24+D38</f>
        <v>103393.10611000001</v>
      </c>
      <c r="E156" s="122">
        <f>E152+E50+E24+E38</f>
        <v>43134.16822</v>
      </c>
      <c r="F156" s="122">
        <f>F152+F50+F24+F38</f>
        <v>0</v>
      </c>
      <c r="G156" s="122">
        <f>G152+G50+G24+G38</f>
        <v>60258.937890000001</v>
      </c>
      <c r="H156" s="264"/>
      <c r="I156" s="265"/>
      <c r="J156" s="155"/>
      <c r="K156" s="156"/>
      <c r="L156" s="156"/>
      <c r="M156" s="156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</row>
    <row r="157" spans="1:53" s="4" customFormat="1" x14ac:dyDescent="0.25">
      <c r="A157" s="260"/>
      <c r="B157" s="261"/>
      <c r="C157" s="27" t="s">
        <v>11</v>
      </c>
      <c r="D157" s="122">
        <f>D154+D156+D155</f>
        <v>508748.19117999991</v>
      </c>
      <c r="E157" s="122">
        <f>E154+E156+E155</f>
        <v>235245.17312999998</v>
      </c>
      <c r="F157" s="122">
        <f>F154+F156</f>
        <v>112150.51000000001</v>
      </c>
      <c r="G157" s="122">
        <f>G154+G156</f>
        <v>161352.50805</v>
      </c>
      <c r="H157" s="266"/>
      <c r="I157" s="267"/>
      <c r="J157" s="155"/>
      <c r="K157" s="156"/>
      <c r="L157" s="156"/>
      <c r="M157" s="156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</row>
    <row r="158" spans="1:53" s="4" customFormat="1" ht="30.75" customHeight="1" x14ac:dyDescent="0.25">
      <c r="A158" s="16"/>
      <c r="B158" s="9"/>
      <c r="C158" s="10"/>
      <c r="D158" s="11"/>
      <c r="E158" s="109">
        <v>227371.6</v>
      </c>
      <c r="F158" s="109">
        <v>112150.5</v>
      </c>
      <c r="G158" s="109">
        <v>161352.6</v>
      </c>
      <c r="H158" s="9"/>
      <c r="I158" s="10"/>
      <c r="J158" s="155"/>
      <c r="K158" s="156"/>
      <c r="L158" s="156"/>
      <c r="M158" s="156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</row>
    <row r="159" spans="1:53" s="4" customFormat="1" x14ac:dyDescent="0.25">
      <c r="A159" s="16"/>
      <c r="B159" s="9"/>
      <c r="C159" s="10"/>
      <c r="D159" s="11"/>
      <c r="E159" s="12"/>
      <c r="F159" s="109"/>
      <c r="G159" s="109">
        <f>G156-57877.1</f>
        <v>2381.8378900000025</v>
      </c>
      <c r="H159" s="9"/>
      <c r="I159" s="10"/>
      <c r="J159" s="155"/>
      <c r="K159" s="156"/>
      <c r="L159" s="156"/>
      <c r="M159" s="156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  <c r="AV159" s="10"/>
      <c r="AW159" s="10"/>
      <c r="AX159" s="10"/>
      <c r="AY159" s="10"/>
      <c r="AZ159" s="10"/>
      <c r="BA159" s="10"/>
    </row>
    <row r="160" spans="1:53" s="4" customFormat="1" ht="25.15" customHeight="1" x14ac:dyDescent="0.25">
      <c r="A160" s="16"/>
      <c r="B160" s="9"/>
      <c r="C160" s="10"/>
      <c r="D160" s="12"/>
      <c r="E160" s="12"/>
      <c r="F160" s="110" t="s">
        <v>154</v>
      </c>
      <c r="G160" s="109">
        <f>G159-2381.3</f>
        <v>0.537890000002335</v>
      </c>
      <c r="H160" s="9"/>
      <c r="I160" s="10"/>
      <c r="J160" s="155"/>
      <c r="K160" s="156"/>
      <c r="L160" s="156"/>
      <c r="M160" s="156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  <c r="AV160" s="10"/>
      <c r="AW160" s="10"/>
      <c r="AX160" s="10"/>
      <c r="AY160" s="10"/>
      <c r="AZ160" s="10"/>
      <c r="BA160" s="10"/>
    </row>
    <row r="161" spans="1:53" s="4" customFormat="1" ht="25.15" customHeight="1" x14ac:dyDescent="0.25">
      <c r="A161" s="16"/>
      <c r="B161" s="9"/>
      <c r="C161" s="10"/>
      <c r="D161" s="12"/>
      <c r="E161" s="11"/>
      <c r="F161" s="12"/>
      <c r="G161" s="239"/>
      <c r="H161" s="239"/>
      <c r="I161" s="10"/>
      <c r="J161" s="155"/>
      <c r="K161" s="156"/>
      <c r="L161" s="156"/>
      <c r="M161" s="156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  <c r="AV161" s="10"/>
      <c r="AW161" s="10"/>
      <c r="AX161" s="10"/>
      <c r="AY161" s="10"/>
      <c r="AZ161" s="10"/>
      <c r="BA161" s="10"/>
    </row>
    <row r="162" spans="1:53" s="4" customFormat="1" x14ac:dyDescent="0.25">
      <c r="A162" s="16"/>
      <c r="B162" s="9"/>
      <c r="C162" s="10"/>
      <c r="D162" s="11"/>
      <c r="E162" s="11"/>
      <c r="F162" s="11"/>
      <c r="G162" s="12"/>
      <c r="H162" s="9"/>
      <c r="I162" s="10"/>
      <c r="J162" s="155"/>
      <c r="K162" s="156"/>
      <c r="L162" s="156"/>
      <c r="M162" s="156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  <c r="AV162" s="10"/>
      <c r="AW162" s="10"/>
      <c r="AX162" s="10"/>
      <c r="AY162" s="10"/>
      <c r="AZ162" s="10"/>
      <c r="BA162" s="10"/>
    </row>
    <row r="163" spans="1:53" s="4" customFormat="1" x14ac:dyDescent="0.25">
      <c r="A163" s="16"/>
      <c r="B163" s="9"/>
      <c r="C163" s="10"/>
      <c r="D163" s="11"/>
      <c r="E163" s="12"/>
      <c r="F163" s="11"/>
      <c r="G163" s="12"/>
      <c r="H163" s="108"/>
      <c r="I163" s="57"/>
      <c r="J163" s="155"/>
      <c r="K163" s="156"/>
      <c r="L163" s="156"/>
      <c r="M163" s="156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  <c r="AV163" s="10"/>
      <c r="AW163" s="10"/>
      <c r="AX163" s="10"/>
      <c r="AY163" s="10"/>
      <c r="AZ163" s="10"/>
      <c r="BA163" s="10"/>
    </row>
    <row r="164" spans="1:53" s="4" customFormat="1" ht="25.9" customHeight="1" x14ac:dyDescent="0.25">
      <c r="A164" s="16"/>
      <c r="B164" s="9"/>
      <c r="C164" s="10"/>
      <c r="D164" s="126"/>
      <c r="E164" s="123"/>
      <c r="F164" s="58"/>
      <c r="G164" s="12"/>
      <c r="H164" s="9"/>
      <c r="I164" s="59"/>
      <c r="J164" s="155"/>
      <c r="K164" s="156"/>
      <c r="L164" s="156"/>
      <c r="M164" s="156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  <c r="AV164" s="10"/>
      <c r="AW164" s="10"/>
      <c r="AX164" s="10"/>
      <c r="AY164" s="10"/>
      <c r="AZ164" s="10"/>
      <c r="BA164" s="10"/>
    </row>
    <row r="165" spans="1:53" s="4" customFormat="1" ht="22.15" customHeight="1" x14ac:dyDescent="0.25">
      <c r="A165" s="16"/>
      <c r="B165" s="9"/>
      <c r="C165" s="10"/>
      <c r="D165" s="126"/>
      <c r="E165" s="12"/>
      <c r="F165" s="12"/>
      <c r="G165" s="12"/>
      <c r="H165" s="9"/>
      <c r="I165" s="60"/>
      <c r="J165" s="155"/>
      <c r="K165" s="156"/>
      <c r="L165" s="156"/>
      <c r="M165" s="156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  <c r="AV165" s="10"/>
      <c r="AW165" s="10"/>
      <c r="AX165" s="10"/>
      <c r="AY165" s="10"/>
      <c r="AZ165" s="10"/>
      <c r="BA165" s="10"/>
    </row>
    <row r="166" spans="1:53" s="4" customFormat="1" ht="20.25" x14ac:dyDescent="0.25">
      <c r="A166" s="16"/>
      <c r="B166" s="9"/>
      <c r="C166" s="127"/>
      <c r="D166" s="128"/>
      <c r="E166" s="12"/>
      <c r="F166" s="12"/>
      <c r="G166" s="12"/>
      <c r="H166" s="56"/>
      <c r="I166" s="61"/>
      <c r="J166" s="155"/>
      <c r="K166" s="156"/>
      <c r="L166" s="156"/>
      <c r="M166" s="156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  <c r="AZ166" s="10"/>
      <c r="BA166" s="10"/>
    </row>
    <row r="167" spans="1:53" s="4" customFormat="1" x14ac:dyDescent="0.25">
      <c r="A167" s="16"/>
      <c r="B167" s="9"/>
      <c r="C167" s="124"/>
      <c r="D167" s="125"/>
      <c r="E167" s="12"/>
      <c r="F167" s="12"/>
      <c r="G167" s="12"/>
      <c r="H167" s="9"/>
      <c r="I167" s="57"/>
      <c r="J167" s="155"/>
      <c r="K167" s="156"/>
      <c r="L167" s="156"/>
      <c r="M167" s="156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</row>
    <row r="168" spans="1:53" s="4" customFormat="1" x14ac:dyDescent="0.25">
      <c r="A168" s="16"/>
      <c r="B168" s="9"/>
      <c r="C168" s="133"/>
      <c r="D168" s="133"/>
      <c r="E168" s="132"/>
      <c r="F168" s="132"/>
      <c r="G168" s="132"/>
      <c r="H168" s="9"/>
      <c r="I168" s="10"/>
      <c r="J168" s="155"/>
      <c r="K168" s="156"/>
      <c r="L168" s="156"/>
      <c r="M168" s="156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  <c r="AZ168" s="10"/>
      <c r="BA168" s="10"/>
    </row>
    <row r="169" spans="1:53" s="4" customFormat="1" x14ac:dyDescent="0.25">
      <c r="A169" s="16"/>
      <c r="B169" s="9"/>
      <c r="C169" s="133"/>
      <c r="D169" s="133"/>
      <c r="E169" s="132"/>
      <c r="F169" s="132"/>
      <c r="G169" s="132"/>
      <c r="H169" s="9"/>
      <c r="I169" s="10"/>
      <c r="J169" s="155"/>
      <c r="K169" s="156"/>
      <c r="L169" s="156"/>
      <c r="M169" s="156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  <c r="AZ169" s="10"/>
      <c r="BA169" s="10"/>
    </row>
    <row r="170" spans="1:53" s="4" customFormat="1" x14ac:dyDescent="0.25">
      <c r="A170" s="16"/>
      <c r="B170" s="9"/>
      <c r="C170" s="133"/>
      <c r="D170" s="11"/>
      <c r="E170" s="132"/>
      <c r="F170" s="132"/>
      <c r="G170" s="132"/>
      <c r="H170" s="9"/>
      <c r="I170" s="10"/>
      <c r="J170" s="155"/>
      <c r="K170" s="156"/>
      <c r="L170" s="156"/>
      <c r="M170" s="156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  <c r="AZ170" s="10"/>
      <c r="BA170" s="10"/>
    </row>
    <row r="171" spans="1:53" s="4" customFormat="1" x14ac:dyDescent="0.25">
      <c r="A171" s="16"/>
      <c r="B171" s="9"/>
      <c r="C171" s="133"/>
      <c r="D171" s="133"/>
      <c r="E171" s="132"/>
      <c r="F171" s="132"/>
      <c r="G171" s="132"/>
      <c r="H171" s="9"/>
      <c r="I171" s="10"/>
      <c r="J171" s="155"/>
      <c r="K171" s="156"/>
      <c r="L171" s="156"/>
      <c r="M171" s="156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  <c r="AZ171" s="10"/>
      <c r="BA171" s="10"/>
    </row>
    <row r="172" spans="1:53" s="4" customFormat="1" ht="22.5" x14ac:dyDescent="0.25">
      <c r="A172" s="16"/>
      <c r="B172" s="134"/>
      <c r="C172" s="130"/>
      <c r="D172" s="131"/>
      <c r="E172" s="11"/>
      <c r="F172" s="132"/>
      <c r="G172" s="132"/>
      <c r="H172" s="9"/>
      <c r="I172" s="10"/>
      <c r="J172" s="155"/>
      <c r="K172" s="156"/>
      <c r="L172" s="156"/>
      <c r="M172" s="156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  <c r="AZ172" s="10"/>
      <c r="BA172" s="10"/>
    </row>
    <row r="173" spans="1:53" s="4" customFormat="1" ht="18.75" x14ac:dyDescent="0.25">
      <c r="A173" s="16"/>
      <c r="B173" s="135"/>
      <c r="C173" s="136"/>
      <c r="D173" s="137"/>
      <c r="E173" s="132"/>
      <c r="F173" s="58"/>
      <c r="G173" s="132"/>
      <c r="H173" s="9"/>
      <c r="I173" s="10"/>
      <c r="J173" s="155"/>
      <c r="K173" s="156"/>
      <c r="L173" s="156"/>
      <c r="M173" s="156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  <c r="AZ173" s="10"/>
      <c r="BA173" s="10"/>
    </row>
    <row r="174" spans="1:53" s="4" customFormat="1" x14ac:dyDescent="0.25">
      <c r="A174" s="16"/>
      <c r="B174" s="9"/>
      <c r="C174" s="129"/>
      <c r="D174" s="11"/>
      <c r="E174" s="132"/>
      <c r="F174" s="132"/>
      <c r="G174" s="132"/>
      <c r="H174" s="9"/>
      <c r="I174" s="10"/>
      <c r="J174" s="155"/>
      <c r="K174" s="156"/>
      <c r="L174" s="156"/>
      <c r="M174" s="156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</row>
    <row r="175" spans="1:53" s="4" customFormat="1" x14ac:dyDescent="0.25">
      <c r="A175" s="16"/>
      <c r="B175" s="9"/>
      <c r="C175" s="10"/>
      <c r="D175" s="11"/>
      <c r="E175" s="132"/>
      <c r="F175" s="132"/>
      <c r="G175" s="132"/>
      <c r="H175" s="9"/>
      <c r="I175" s="10"/>
      <c r="J175" s="155"/>
      <c r="K175" s="156"/>
      <c r="L175" s="156"/>
      <c r="M175" s="156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  <c r="AZ175" s="10"/>
      <c r="BA175" s="10"/>
    </row>
    <row r="176" spans="1:53" s="4" customFormat="1" x14ac:dyDescent="0.25">
      <c r="A176" s="16"/>
      <c r="B176" s="9"/>
      <c r="C176" s="32"/>
      <c r="D176" s="11"/>
      <c r="E176" s="132"/>
      <c r="F176" s="132"/>
      <c r="G176" s="132"/>
      <c r="H176" s="9"/>
      <c r="I176" s="10"/>
      <c r="J176" s="155"/>
      <c r="K176" s="156"/>
      <c r="L176" s="156"/>
      <c r="M176" s="156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</row>
    <row r="177" spans="1:53" s="4" customFormat="1" x14ac:dyDescent="0.25">
      <c r="A177" s="16"/>
      <c r="B177" s="9"/>
      <c r="C177" s="10"/>
      <c r="D177" s="11"/>
      <c r="E177" s="12"/>
      <c r="F177" s="12"/>
      <c r="G177" s="12"/>
      <c r="H177" s="9"/>
      <c r="I177" s="10"/>
      <c r="J177" s="155"/>
      <c r="K177" s="156"/>
      <c r="L177" s="156"/>
      <c r="M177" s="156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</row>
    <row r="178" spans="1:53" s="4" customFormat="1" x14ac:dyDescent="0.25">
      <c r="A178" s="16"/>
      <c r="B178" s="9"/>
      <c r="C178" s="10"/>
      <c r="D178" s="11"/>
      <c r="E178" s="12"/>
      <c r="F178" s="12"/>
      <c r="G178" s="12"/>
      <c r="H178" s="9"/>
      <c r="I178" s="10"/>
      <c r="J178" s="155"/>
      <c r="K178" s="156"/>
      <c r="L178" s="156"/>
      <c r="M178" s="156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</row>
    <row r="179" spans="1:53" s="4" customFormat="1" x14ac:dyDescent="0.25">
      <c r="A179" s="16"/>
      <c r="B179" s="9"/>
      <c r="C179" s="10"/>
      <c r="D179" s="11"/>
      <c r="E179" s="12"/>
      <c r="F179" s="12"/>
      <c r="G179" s="12"/>
      <c r="H179" s="9"/>
      <c r="I179" s="10"/>
      <c r="J179" s="155"/>
      <c r="K179" s="156"/>
      <c r="L179" s="156"/>
      <c r="M179" s="156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</row>
    <row r="180" spans="1:53" s="4" customFormat="1" x14ac:dyDescent="0.25">
      <c r="A180" s="16"/>
      <c r="B180" s="9"/>
      <c r="C180" s="10"/>
      <c r="D180" s="11"/>
      <c r="E180" s="12"/>
      <c r="F180" s="12"/>
      <c r="G180" s="12"/>
      <c r="H180" s="9"/>
      <c r="I180" s="10"/>
      <c r="J180" s="155"/>
      <c r="K180" s="156"/>
      <c r="L180" s="156"/>
      <c r="M180" s="156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</row>
    <row r="181" spans="1:53" s="4" customFormat="1" x14ac:dyDescent="0.25">
      <c r="A181" s="16"/>
      <c r="B181" s="9"/>
      <c r="C181" s="10"/>
      <c r="D181" s="11"/>
      <c r="E181" s="12"/>
      <c r="F181" s="12"/>
      <c r="G181" s="12"/>
      <c r="H181" s="9"/>
      <c r="I181" s="10"/>
      <c r="J181" s="155"/>
      <c r="K181" s="156"/>
      <c r="L181" s="156"/>
      <c r="M181" s="156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</row>
    <row r="182" spans="1:53" s="4" customFormat="1" x14ac:dyDescent="0.25">
      <c r="A182" s="16"/>
      <c r="B182" s="9"/>
      <c r="C182" s="10"/>
      <c r="D182" s="11"/>
      <c r="E182" s="12"/>
      <c r="F182" s="12"/>
      <c r="G182" s="12"/>
      <c r="H182" s="9"/>
      <c r="I182" s="10"/>
      <c r="J182" s="155"/>
      <c r="K182" s="156"/>
      <c r="L182" s="156"/>
      <c r="M182" s="156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</row>
    <row r="183" spans="1:53" s="4" customFormat="1" x14ac:dyDescent="0.25">
      <c r="A183" s="16"/>
      <c r="B183" s="9"/>
      <c r="C183" s="10"/>
      <c r="D183" s="11"/>
      <c r="E183" s="12"/>
      <c r="F183" s="12"/>
      <c r="G183" s="12"/>
      <c r="H183" s="9"/>
      <c r="I183" s="10"/>
      <c r="J183" s="155"/>
      <c r="K183" s="156"/>
      <c r="L183" s="156"/>
      <c r="M183" s="156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</row>
    <row r="184" spans="1:53" s="4" customFormat="1" x14ac:dyDescent="0.25">
      <c r="A184" s="16"/>
      <c r="B184" s="9"/>
      <c r="C184" s="10"/>
      <c r="D184" s="11"/>
      <c r="E184" s="12"/>
      <c r="F184" s="12"/>
      <c r="G184" s="12"/>
      <c r="H184" s="9"/>
      <c r="I184" s="10"/>
      <c r="J184" s="155"/>
      <c r="K184" s="156"/>
      <c r="L184" s="156"/>
      <c r="M184" s="156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</row>
    <row r="185" spans="1:53" s="4" customFormat="1" x14ac:dyDescent="0.25">
      <c r="A185" s="16"/>
      <c r="B185" s="9"/>
      <c r="C185" s="10"/>
      <c r="D185" s="11"/>
      <c r="E185" s="12"/>
      <c r="F185" s="12"/>
      <c r="G185" s="12"/>
      <c r="H185" s="9"/>
      <c r="I185" s="10"/>
      <c r="J185" s="155"/>
      <c r="K185" s="156"/>
      <c r="L185" s="156"/>
      <c r="M185" s="156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</row>
    <row r="186" spans="1:53" s="4" customFormat="1" x14ac:dyDescent="0.25">
      <c r="A186" s="16"/>
      <c r="B186" s="9"/>
      <c r="C186" s="10"/>
      <c r="D186" s="11"/>
      <c r="E186" s="12"/>
      <c r="F186" s="12"/>
      <c r="G186" s="12"/>
      <c r="H186" s="9"/>
      <c r="I186" s="10"/>
      <c r="J186" s="155"/>
      <c r="K186" s="156"/>
      <c r="L186" s="156"/>
      <c r="M186" s="156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</row>
    <row r="187" spans="1:53" s="4" customFormat="1" x14ac:dyDescent="0.25">
      <c r="A187" s="16"/>
      <c r="B187" s="9"/>
      <c r="C187" s="10"/>
      <c r="D187" s="11"/>
      <c r="E187" s="12"/>
      <c r="F187" s="12"/>
      <c r="G187" s="12"/>
      <c r="H187" s="9"/>
      <c r="I187" s="10"/>
      <c r="J187" s="155"/>
      <c r="K187" s="156"/>
      <c r="L187" s="156"/>
      <c r="M187" s="156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</row>
    <row r="188" spans="1:53" s="4" customFormat="1" x14ac:dyDescent="0.25">
      <c r="A188" s="16"/>
      <c r="B188" s="9"/>
      <c r="C188" s="10"/>
      <c r="D188" s="11"/>
      <c r="E188" s="12"/>
      <c r="F188" s="12"/>
      <c r="G188" s="12"/>
      <c r="H188" s="9"/>
      <c r="I188" s="10"/>
      <c r="J188" s="155"/>
      <c r="K188" s="156"/>
      <c r="L188" s="156"/>
      <c r="M188" s="156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</row>
    <row r="189" spans="1:53" s="4" customFormat="1" x14ac:dyDescent="0.25">
      <c r="A189" s="16"/>
      <c r="B189" s="9"/>
      <c r="C189" s="10"/>
      <c r="D189" s="11"/>
      <c r="E189" s="12"/>
      <c r="F189" s="12"/>
      <c r="G189" s="12"/>
      <c r="H189" s="9"/>
      <c r="I189" s="10"/>
      <c r="J189" s="155"/>
      <c r="K189" s="156"/>
      <c r="L189" s="156"/>
      <c r="M189" s="156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</row>
    <row r="190" spans="1:53" s="4" customFormat="1" x14ac:dyDescent="0.25">
      <c r="A190" s="16"/>
      <c r="B190" s="9"/>
      <c r="C190" s="10"/>
      <c r="D190" s="11"/>
      <c r="E190" s="12"/>
      <c r="F190" s="12"/>
      <c r="G190" s="12"/>
      <c r="H190" s="9"/>
      <c r="I190" s="10"/>
      <c r="J190" s="155"/>
      <c r="K190" s="156"/>
      <c r="L190" s="156"/>
      <c r="M190" s="156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</row>
    <row r="191" spans="1:53" s="4" customFormat="1" x14ac:dyDescent="0.25">
      <c r="A191" s="16"/>
      <c r="B191" s="9"/>
      <c r="C191" s="10"/>
      <c r="D191" s="11"/>
      <c r="E191" s="12"/>
      <c r="F191" s="12"/>
      <c r="G191" s="12"/>
      <c r="H191" s="9"/>
      <c r="I191" s="10"/>
      <c r="J191" s="155"/>
      <c r="K191" s="156"/>
      <c r="L191" s="156"/>
      <c r="M191" s="156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</row>
    <row r="192" spans="1:53" s="4" customFormat="1" x14ac:dyDescent="0.25">
      <c r="A192" s="16"/>
      <c r="B192" s="9"/>
      <c r="C192" s="10"/>
      <c r="D192" s="11"/>
      <c r="E192" s="12"/>
      <c r="F192" s="12"/>
      <c r="G192" s="12"/>
      <c r="H192" s="9"/>
      <c r="I192" s="10"/>
      <c r="J192" s="155"/>
      <c r="K192" s="156"/>
      <c r="L192" s="156"/>
      <c r="M192" s="156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</row>
    <row r="193" spans="1:53" s="4" customFormat="1" x14ac:dyDescent="0.25">
      <c r="A193" s="16"/>
      <c r="B193" s="9"/>
      <c r="C193" s="10"/>
      <c r="D193" s="11"/>
      <c r="E193" s="12"/>
      <c r="F193" s="12"/>
      <c r="G193" s="12"/>
      <c r="H193" s="9"/>
      <c r="I193" s="10"/>
      <c r="J193" s="155"/>
      <c r="K193" s="156"/>
      <c r="L193" s="156"/>
      <c r="M193" s="156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</row>
    <row r="194" spans="1:53" s="4" customFormat="1" x14ac:dyDescent="0.25">
      <c r="A194" s="16"/>
      <c r="B194" s="9"/>
      <c r="C194" s="10"/>
      <c r="D194" s="11"/>
      <c r="E194" s="12"/>
      <c r="F194" s="12"/>
      <c r="G194" s="12"/>
      <c r="H194" s="9"/>
      <c r="I194" s="10"/>
      <c r="J194" s="155"/>
      <c r="K194" s="156"/>
      <c r="L194" s="156"/>
      <c r="M194" s="156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</row>
    <row r="195" spans="1:53" s="4" customFormat="1" x14ac:dyDescent="0.25">
      <c r="A195" s="16"/>
      <c r="B195" s="9"/>
      <c r="C195" s="10"/>
      <c r="D195" s="11"/>
      <c r="E195" s="12"/>
      <c r="F195" s="12"/>
      <c r="G195" s="12"/>
      <c r="H195" s="9"/>
      <c r="I195" s="10"/>
      <c r="J195" s="155"/>
      <c r="K195" s="156"/>
      <c r="L195" s="156"/>
      <c r="M195" s="156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</row>
    <row r="196" spans="1:53" s="4" customFormat="1" x14ac:dyDescent="0.25">
      <c r="A196" s="16"/>
      <c r="B196" s="9"/>
      <c r="C196" s="10"/>
      <c r="D196" s="11"/>
      <c r="E196" s="12"/>
      <c r="F196" s="12"/>
      <c r="G196" s="12"/>
      <c r="H196" s="9"/>
      <c r="I196" s="10"/>
      <c r="J196" s="155"/>
      <c r="K196" s="156"/>
      <c r="L196" s="156"/>
      <c r="M196" s="156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</row>
    <row r="197" spans="1:53" s="4" customFormat="1" x14ac:dyDescent="0.25">
      <c r="A197" s="16"/>
      <c r="B197" s="9"/>
      <c r="C197" s="10"/>
      <c r="D197" s="11"/>
      <c r="E197" s="12"/>
      <c r="F197" s="12"/>
      <c r="G197" s="12"/>
      <c r="H197" s="9"/>
      <c r="I197" s="10"/>
      <c r="J197" s="155"/>
      <c r="K197" s="156"/>
      <c r="L197" s="156"/>
      <c r="M197" s="156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</row>
    <row r="198" spans="1:53" s="4" customFormat="1" x14ac:dyDescent="0.25">
      <c r="A198" s="16"/>
      <c r="B198" s="9"/>
      <c r="C198" s="10"/>
      <c r="D198" s="11"/>
      <c r="E198" s="12"/>
      <c r="F198" s="12"/>
      <c r="G198" s="12"/>
      <c r="H198" s="9"/>
      <c r="I198" s="10"/>
      <c r="J198" s="155"/>
      <c r="K198" s="156"/>
      <c r="L198" s="156"/>
      <c r="M198" s="156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</row>
    <row r="199" spans="1:53" s="4" customFormat="1" x14ac:dyDescent="0.25">
      <c r="A199" s="16"/>
      <c r="B199" s="9"/>
      <c r="C199" s="10"/>
      <c r="D199" s="11"/>
      <c r="E199" s="12"/>
      <c r="F199" s="12"/>
      <c r="G199" s="12"/>
      <c r="H199" s="9"/>
      <c r="I199" s="10"/>
      <c r="J199" s="155"/>
      <c r="K199" s="156"/>
      <c r="L199" s="156"/>
      <c r="M199" s="156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</row>
    <row r="200" spans="1:53" s="4" customFormat="1" x14ac:dyDescent="0.25">
      <c r="A200" s="16"/>
      <c r="B200" s="9"/>
      <c r="C200" s="10"/>
      <c r="D200" s="11"/>
      <c r="E200" s="12"/>
      <c r="F200" s="12"/>
      <c r="G200" s="12"/>
      <c r="H200" s="9"/>
      <c r="I200" s="10"/>
      <c r="J200" s="155"/>
      <c r="K200" s="156"/>
      <c r="L200" s="156"/>
      <c r="M200" s="156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</row>
    <row r="201" spans="1:53" s="4" customFormat="1" x14ac:dyDescent="0.25">
      <c r="A201" s="16"/>
      <c r="B201" s="9"/>
      <c r="C201" s="10"/>
      <c r="D201" s="11"/>
      <c r="E201" s="12"/>
      <c r="F201" s="12"/>
      <c r="G201" s="12"/>
      <c r="H201" s="9"/>
      <c r="I201" s="10"/>
      <c r="J201" s="155"/>
      <c r="K201" s="156"/>
      <c r="L201" s="156"/>
      <c r="M201" s="156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</row>
    <row r="202" spans="1:53" s="4" customFormat="1" x14ac:dyDescent="0.25">
      <c r="A202" s="16"/>
      <c r="B202" s="9"/>
      <c r="C202" s="10"/>
      <c r="D202" s="11"/>
      <c r="E202" s="12"/>
      <c r="F202" s="12"/>
      <c r="G202" s="12"/>
      <c r="H202" s="9"/>
      <c r="I202" s="10"/>
      <c r="J202" s="155"/>
      <c r="K202" s="156"/>
      <c r="L202" s="156"/>
      <c r="M202" s="156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</row>
    <row r="203" spans="1:53" s="4" customFormat="1" x14ac:dyDescent="0.25">
      <c r="A203" s="16"/>
      <c r="B203" s="9"/>
      <c r="C203" s="10"/>
      <c r="D203" s="11"/>
      <c r="E203" s="12"/>
      <c r="F203" s="12"/>
      <c r="G203" s="12"/>
      <c r="H203" s="9"/>
      <c r="I203" s="10"/>
      <c r="J203" s="155"/>
      <c r="K203" s="156"/>
      <c r="L203" s="156"/>
      <c r="M203" s="156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</row>
    <row r="204" spans="1:53" s="4" customFormat="1" x14ac:dyDescent="0.25">
      <c r="A204" s="16"/>
      <c r="B204" s="9"/>
      <c r="C204" s="10"/>
      <c r="D204" s="11"/>
      <c r="E204" s="12"/>
      <c r="F204" s="12"/>
      <c r="G204" s="12"/>
      <c r="H204" s="9"/>
      <c r="I204" s="10"/>
      <c r="J204" s="155"/>
      <c r="K204" s="156"/>
      <c r="L204" s="156"/>
      <c r="M204" s="156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</row>
    <row r="205" spans="1:53" s="4" customFormat="1" x14ac:dyDescent="0.25">
      <c r="A205" s="16"/>
      <c r="B205" s="9"/>
      <c r="C205" s="10"/>
      <c r="D205" s="11"/>
      <c r="E205" s="12"/>
      <c r="F205" s="12"/>
      <c r="G205" s="12"/>
      <c r="H205" s="9"/>
      <c r="I205" s="10"/>
      <c r="J205" s="155"/>
      <c r="K205" s="156"/>
      <c r="L205" s="156"/>
      <c r="M205" s="156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</row>
    <row r="206" spans="1:53" s="4" customFormat="1" x14ac:dyDescent="0.25">
      <c r="A206" s="16"/>
      <c r="B206" s="9"/>
      <c r="C206" s="10"/>
      <c r="D206" s="11"/>
      <c r="E206" s="12"/>
      <c r="F206" s="12"/>
      <c r="G206" s="12"/>
      <c r="H206" s="9"/>
      <c r="I206" s="10"/>
      <c r="J206" s="155"/>
      <c r="K206" s="156"/>
      <c r="L206" s="156"/>
      <c r="M206" s="156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</row>
    <row r="207" spans="1:53" s="4" customFormat="1" x14ac:dyDescent="0.25">
      <c r="A207" s="16"/>
      <c r="B207" s="9"/>
      <c r="C207" s="10"/>
      <c r="D207" s="11"/>
      <c r="E207" s="12"/>
      <c r="F207" s="12"/>
      <c r="G207" s="12"/>
      <c r="H207" s="9"/>
      <c r="I207" s="10"/>
      <c r="J207" s="155"/>
      <c r="K207" s="156"/>
      <c r="L207" s="156"/>
      <c r="M207" s="156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</row>
    <row r="208" spans="1:53" s="4" customFormat="1" x14ac:dyDescent="0.25">
      <c r="A208" s="16"/>
      <c r="B208" s="9"/>
      <c r="C208" s="10"/>
      <c r="D208" s="11"/>
      <c r="E208" s="12"/>
      <c r="F208" s="12"/>
      <c r="G208" s="12"/>
      <c r="H208" s="9"/>
      <c r="I208" s="10"/>
      <c r="J208" s="155"/>
      <c r="K208" s="156"/>
      <c r="L208" s="156"/>
      <c r="M208" s="156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</row>
    <row r="209" spans="1:53" s="4" customFormat="1" x14ac:dyDescent="0.25">
      <c r="A209" s="16"/>
      <c r="B209" s="9"/>
      <c r="C209" s="10"/>
      <c r="D209" s="11"/>
      <c r="E209" s="12"/>
      <c r="F209" s="12"/>
      <c r="G209" s="12"/>
      <c r="H209" s="9"/>
      <c r="I209" s="10"/>
      <c r="J209" s="155"/>
      <c r="K209" s="156"/>
      <c r="L209" s="156"/>
      <c r="M209" s="156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</row>
    <row r="210" spans="1:53" s="4" customFormat="1" x14ac:dyDescent="0.25">
      <c r="A210" s="16"/>
      <c r="B210" s="9"/>
      <c r="C210" s="10"/>
      <c r="D210" s="11"/>
      <c r="E210" s="12"/>
      <c r="F210" s="12"/>
      <c r="G210" s="12"/>
      <c r="H210" s="9"/>
      <c r="I210" s="10"/>
      <c r="J210" s="155"/>
      <c r="K210" s="156"/>
      <c r="L210" s="156"/>
      <c r="M210" s="156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</row>
    <row r="211" spans="1:53" s="4" customFormat="1" x14ac:dyDescent="0.25">
      <c r="A211" s="16"/>
      <c r="B211" s="9"/>
      <c r="C211" s="10"/>
      <c r="D211" s="11"/>
      <c r="E211" s="12"/>
      <c r="F211" s="12"/>
      <c r="G211" s="12"/>
      <c r="H211" s="9"/>
      <c r="I211" s="10"/>
      <c r="J211" s="155"/>
      <c r="K211" s="156"/>
      <c r="L211" s="156"/>
      <c r="M211" s="156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</row>
    <row r="212" spans="1:53" s="4" customFormat="1" x14ac:dyDescent="0.25">
      <c r="A212" s="16"/>
      <c r="B212" s="9"/>
      <c r="C212" s="10"/>
      <c r="D212" s="11"/>
      <c r="E212" s="12"/>
      <c r="F212" s="12"/>
      <c r="G212" s="12"/>
      <c r="H212" s="9"/>
      <c r="I212" s="10"/>
      <c r="J212" s="155"/>
      <c r="K212" s="156"/>
      <c r="L212" s="156"/>
      <c r="M212" s="156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</row>
    <row r="213" spans="1:53" s="4" customFormat="1" x14ac:dyDescent="0.25">
      <c r="A213" s="16"/>
      <c r="B213" s="9"/>
      <c r="C213" s="10"/>
      <c r="D213" s="11"/>
      <c r="E213" s="12"/>
      <c r="F213" s="12"/>
      <c r="G213" s="12"/>
      <c r="H213" s="9"/>
      <c r="I213" s="10"/>
      <c r="J213" s="155"/>
      <c r="K213" s="156"/>
      <c r="L213" s="156"/>
      <c r="M213" s="156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</row>
    <row r="214" spans="1:53" s="4" customFormat="1" x14ac:dyDescent="0.25">
      <c r="A214" s="16"/>
      <c r="B214" s="9"/>
      <c r="C214" s="10"/>
      <c r="D214" s="11"/>
      <c r="E214" s="12"/>
      <c r="F214" s="12"/>
      <c r="G214" s="12"/>
      <c r="H214" s="9"/>
      <c r="I214" s="10"/>
      <c r="J214" s="155"/>
      <c r="K214" s="156"/>
      <c r="L214" s="156"/>
      <c r="M214" s="156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</row>
    <row r="215" spans="1:53" s="4" customFormat="1" x14ac:dyDescent="0.25">
      <c r="A215" s="16"/>
      <c r="B215" s="9"/>
      <c r="C215" s="10"/>
      <c r="D215" s="11"/>
      <c r="E215" s="12"/>
      <c r="F215" s="12"/>
      <c r="G215" s="12"/>
      <c r="H215" s="9"/>
      <c r="I215" s="10"/>
      <c r="J215" s="155"/>
      <c r="K215" s="156"/>
      <c r="L215" s="156"/>
      <c r="M215" s="156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</row>
    <row r="216" spans="1:53" s="4" customFormat="1" x14ac:dyDescent="0.25">
      <c r="A216" s="16"/>
      <c r="B216" s="9"/>
      <c r="C216" s="10"/>
      <c r="D216" s="11"/>
      <c r="E216" s="12"/>
      <c r="F216" s="12"/>
      <c r="G216" s="12"/>
      <c r="H216" s="9"/>
      <c r="I216" s="10"/>
      <c r="J216" s="155"/>
      <c r="K216" s="156"/>
      <c r="L216" s="156"/>
      <c r="M216" s="156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</row>
    <row r="217" spans="1:53" s="4" customFormat="1" x14ac:dyDescent="0.25">
      <c r="A217" s="16"/>
      <c r="B217" s="9"/>
      <c r="C217" s="10"/>
      <c r="D217" s="11"/>
      <c r="E217" s="12"/>
      <c r="F217" s="12"/>
      <c r="G217" s="12"/>
      <c r="H217" s="9"/>
      <c r="I217" s="10"/>
      <c r="J217" s="155"/>
      <c r="K217" s="156"/>
      <c r="L217" s="156"/>
      <c r="M217" s="156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</row>
    <row r="218" spans="1:53" s="4" customFormat="1" x14ac:dyDescent="0.25">
      <c r="A218" s="16"/>
      <c r="B218" s="9"/>
      <c r="C218" s="10"/>
      <c r="D218" s="11"/>
      <c r="E218" s="12"/>
      <c r="F218" s="12"/>
      <c r="G218" s="12"/>
      <c r="H218" s="9"/>
      <c r="I218" s="10"/>
      <c r="J218" s="155"/>
      <c r="K218" s="156"/>
      <c r="L218" s="156"/>
      <c r="M218" s="156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</row>
    <row r="219" spans="1:53" s="4" customFormat="1" x14ac:dyDescent="0.25">
      <c r="A219" s="16"/>
      <c r="B219" s="9"/>
      <c r="C219" s="10"/>
      <c r="D219" s="11"/>
      <c r="E219" s="12"/>
      <c r="F219" s="12"/>
      <c r="G219" s="12"/>
      <c r="H219" s="9"/>
      <c r="I219" s="10"/>
      <c r="J219" s="155"/>
      <c r="K219" s="156"/>
      <c r="L219" s="156"/>
      <c r="M219" s="156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</row>
    <row r="220" spans="1:53" s="4" customFormat="1" x14ac:dyDescent="0.25">
      <c r="A220" s="16"/>
      <c r="B220" s="9"/>
      <c r="C220" s="10"/>
      <c r="D220" s="11"/>
      <c r="E220" s="12"/>
      <c r="F220" s="12"/>
      <c r="G220" s="12"/>
      <c r="H220" s="9"/>
      <c r="I220" s="10"/>
      <c r="J220" s="155"/>
      <c r="K220" s="156"/>
      <c r="L220" s="156"/>
      <c r="M220" s="156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</row>
    <row r="221" spans="1:53" s="4" customFormat="1" x14ac:dyDescent="0.25">
      <c r="A221" s="16"/>
      <c r="B221" s="9"/>
      <c r="C221" s="10"/>
      <c r="D221" s="11"/>
      <c r="E221" s="12"/>
      <c r="F221" s="12"/>
      <c r="G221" s="12"/>
      <c r="H221" s="9"/>
      <c r="I221" s="10"/>
      <c r="J221" s="155"/>
      <c r="K221" s="156"/>
      <c r="L221" s="156"/>
      <c r="M221" s="156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</row>
    <row r="222" spans="1:53" s="4" customFormat="1" x14ac:dyDescent="0.25">
      <c r="A222" s="16"/>
      <c r="B222" s="9"/>
      <c r="C222" s="10"/>
      <c r="D222" s="11"/>
      <c r="E222" s="12"/>
      <c r="F222" s="12"/>
      <c r="G222" s="12"/>
      <c r="H222" s="9"/>
      <c r="I222" s="10"/>
      <c r="J222" s="155"/>
      <c r="K222" s="156"/>
      <c r="L222" s="156"/>
      <c r="M222" s="156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</row>
    <row r="223" spans="1:53" s="4" customFormat="1" x14ac:dyDescent="0.25">
      <c r="A223" s="16"/>
      <c r="B223" s="9"/>
      <c r="C223" s="10"/>
      <c r="D223" s="11"/>
      <c r="E223" s="12"/>
      <c r="F223" s="12"/>
      <c r="G223" s="12"/>
      <c r="H223" s="9"/>
      <c r="I223" s="10"/>
      <c r="J223" s="155"/>
      <c r="K223" s="156"/>
      <c r="L223" s="156"/>
      <c r="M223" s="156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</row>
    <row r="224" spans="1:53" s="4" customFormat="1" x14ac:dyDescent="0.25">
      <c r="A224" s="16"/>
      <c r="B224" s="9"/>
      <c r="C224" s="10"/>
      <c r="D224" s="11"/>
      <c r="E224" s="12"/>
      <c r="F224" s="12"/>
      <c r="G224" s="12"/>
      <c r="H224" s="9"/>
      <c r="I224" s="10"/>
      <c r="J224" s="155"/>
      <c r="K224" s="156"/>
      <c r="L224" s="156"/>
      <c r="M224" s="156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</row>
    <row r="225" spans="1:53" s="4" customFormat="1" x14ac:dyDescent="0.25">
      <c r="A225" s="16"/>
      <c r="B225" s="9"/>
      <c r="C225" s="10"/>
      <c r="D225" s="11"/>
      <c r="E225" s="12"/>
      <c r="F225" s="12"/>
      <c r="G225" s="12"/>
      <c r="H225" s="9"/>
      <c r="I225" s="10"/>
      <c r="J225" s="155"/>
      <c r="K225" s="156"/>
      <c r="L225" s="156"/>
      <c r="M225" s="156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</row>
    <row r="226" spans="1:53" s="4" customFormat="1" x14ac:dyDescent="0.25">
      <c r="A226" s="16"/>
      <c r="B226" s="9"/>
      <c r="C226" s="10"/>
      <c r="D226" s="11"/>
      <c r="E226" s="12"/>
      <c r="F226" s="12"/>
      <c r="G226" s="12"/>
      <c r="H226" s="9"/>
      <c r="I226" s="10"/>
      <c r="J226" s="155"/>
      <c r="K226" s="156"/>
      <c r="L226" s="156"/>
      <c r="M226" s="156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</row>
    <row r="227" spans="1:53" s="4" customFormat="1" x14ac:dyDescent="0.25">
      <c r="A227" s="16"/>
      <c r="B227" s="9"/>
      <c r="C227" s="10"/>
      <c r="D227" s="11"/>
      <c r="E227" s="12"/>
      <c r="F227" s="12"/>
      <c r="G227" s="12"/>
      <c r="H227" s="9"/>
      <c r="I227" s="10"/>
      <c r="J227" s="155"/>
      <c r="K227" s="156"/>
      <c r="L227" s="156"/>
      <c r="M227" s="156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</row>
    <row r="228" spans="1:53" s="4" customFormat="1" x14ac:dyDescent="0.25">
      <c r="A228" s="16"/>
      <c r="B228" s="9"/>
      <c r="C228" s="10"/>
      <c r="D228" s="11"/>
      <c r="E228" s="12"/>
      <c r="F228" s="12"/>
      <c r="G228" s="12"/>
      <c r="H228" s="9"/>
      <c r="I228" s="10"/>
      <c r="J228" s="155"/>
      <c r="K228" s="156"/>
      <c r="L228" s="156"/>
      <c r="M228" s="156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</row>
    <row r="229" spans="1:53" s="4" customFormat="1" x14ac:dyDescent="0.25">
      <c r="A229" s="16"/>
      <c r="B229" s="9"/>
      <c r="C229" s="10"/>
      <c r="D229" s="11"/>
      <c r="E229" s="12"/>
      <c r="F229" s="12"/>
      <c r="G229" s="12"/>
      <c r="H229" s="9"/>
      <c r="I229" s="10"/>
      <c r="J229" s="155"/>
      <c r="K229" s="156"/>
      <c r="L229" s="156"/>
      <c r="M229" s="156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</row>
    <row r="230" spans="1:53" s="4" customFormat="1" x14ac:dyDescent="0.25">
      <c r="A230" s="16"/>
      <c r="B230" s="9"/>
      <c r="C230" s="10"/>
      <c r="D230" s="11"/>
      <c r="E230" s="12"/>
      <c r="F230" s="12"/>
      <c r="G230" s="12"/>
      <c r="H230" s="9"/>
      <c r="I230" s="10"/>
      <c r="J230" s="155"/>
      <c r="K230" s="156"/>
      <c r="L230" s="156"/>
      <c r="M230" s="156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</row>
    <row r="231" spans="1:53" s="4" customFormat="1" x14ac:dyDescent="0.25">
      <c r="A231" s="16"/>
      <c r="B231" s="9"/>
      <c r="C231" s="10"/>
      <c r="D231" s="11"/>
      <c r="E231" s="12"/>
      <c r="F231" s="12"/>
      <c r="G231" s="12"/>
      <c r="H231" s="9"/>
      <c r="I231" s="10"/>
      <c r="J231" s="155"/>
      <c r="K231" s="156"/>
      <c r="L231" s="156"/>
      <c r="M231" s="156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</row>
    <row r="232" spans="1:53" s="4" customFormat="1" x14ac:dyDescent="0.25">
      <c r="A232" s="16"/>
      <c r="B232" s="9"/>
      <c r="C232" s="10"/>
      <c r="D232" s="11"/>
      <c r="E232" s="12"/>
      <c r="F232" s="12"/>
      <c r="G232" s="12"/>
      <c r="H232" s="9"/>
      <c r="I232" s="10"/>
      <c r="J232" s="155"/>
      <c r="K232" s="156"/>
      <c r="L232" s="156"/>
      <c r="M232" s="156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</row>
    <row r="233" spans="1:53" s="4" customFormat="1" x14ac:dyDescent="0.25">
      <c r="A233" s="16"/>
      <c r="B233" s="9"/>
      <c r="C233" s="10"/>
      <c r="D233" s="11"/>
      <c r="E233" s="12"/>
      <c r="F233" s="12"/>
      <c r="G233" s="12"/>
      <c r="H233" s="9"/>
      <c r="I233" s="10"/>
      <c r="J233" s="155"/>
      <c r="K233" s="156"/>
      <c r="L233" s="156"/>
      <c r="M233" s="156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</row>
    <row r="234" spans="1:53" s="4" customFormat="1" x14ac:dyDescent="0.25">
      <c r="A234" s="16"/>
      <c r="B234" s="9"/>
      <c r="C234" s="10"/>
      <c r="D234" s="11"/>
      <c r="E234" s="12"/>
      <c r="F234" s="12"/>
      <c r="G234" s="12"/>
      <c r="H234" s="9"/>
      <c r="I234" s="10"/>
      <c r="J234" s="155"/>
      <c r="K234" s="156"/>
      <c r="L234" s="156"/>
      <c r="M234" s="156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</row>
    <row r="235" spans="1:53" s="4" customFormat="1" x14ac:dyDescent="0.25">
      <c r="A235" s="16"/>
      <c r="B235" s="9"/>
      <c r="C235" s="10"/>
      <c r="D235" s="11"/>
      <c r="E235" s="12"/>
      <c r="F235" s="12"/>
      <c r="G235" s="12"/>
      <c r="H235" s="9"/>
      <c r="I235" s="10"/>
      <c r="J235" s="155"/>
      <c r="K235" s="156"/>
      <c r="L235" s="156"/>
      <c r="M235" s="156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</row>
    <row r="236" spans="1:53" s="4" customFormat="1" x14ac:dyDescent="0.25">
      <c r="A236" s="16"/>
      <c r="B236" s="9"/>
      <c r="C236" s="10"/>
      <c r="D236" s="11"/>
      <c r="E236" s="12"/>
      <c r="F236" s="12"/>
      <c r="G236" s="12"/>
      <c r="H236" s="9"/>
      <c r="I236" s="10"/>
      <c r="J236" s="155"/>
      <c r="K236" s="156"/>
      <c r="L236" s="156"/>
      <c r="M236" s="156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</row>
    <row r="237" spans="1:53" s="4" customFormat="1" x14ac:dyDescent="0.25">
      <c r="A237" s="16"/>
      <c r="B237" s="9"/>
      <c r="C237" s="10"/>
      <c r="D237" s="11"/>
      <c r="E237" s="12"/>
      <c r="F237" s="12"/>
      <c r="G237" s="12"/>
      <c r="H237" s="9"/>
      <c r="I237" s="10"/>
      <c r="J237" s="155"/>
      <c r="K237" s="156"/>
      <c r="L237" s="156"/>
      <c r="M237" s="156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</row>
    <row r="238" spans="1:53" s="4" customFormat="1" x14ac:dyDescent="0.25">
      <c r="A238" s="16"/>
      <c r="B238" s="9"/>
      <c r="C238" s="10"/>
      <c r="D238" s="11"/>
      <c r="E238" s="12"/>
      <c r="F238" s="12"/>
      <c r="G238" s="12"/>
      <c r="H238" s="9"/>
      <c r="I238" s="10"/>
      <c r="J238" s="155"/>
      <c r="K238" s="156"/>
      <c r="L238" s="156"/>
      <c r="M238" s="156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</row>
    <row r="239" spans="1:53" s="4" customFormat="1" x14ac:dyDescent="0.25">
      <c r="A239" s="16"/>
      <c r="B239" s="9"/>
      <c r="C239" s="10"/>
      <c r="D239" s="11"/>
      <c r="E239" s="12"/>
      <c r="F239" s="12"/>
      <c r="G239" s="12"/>
      <c r="H239" s="9"/>
      <c r="I239" s="10"/>
      <c r="J239" s="155"/>
      <c r="K239" s="156"/>
      <c r="L239" s="156"/>
      <c r="M239" s="156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</row>
    <row r="240" spans="1:53" s="4" customFormat="1" x14ac:dyDescent="0.25">
      <c r="A240" s="16"/>
      <c r="B240" s="9"/>
      <c r="C240" s="10"/>
      <c r="D240" s="11"/>
      <c r="E240" s="12"/>
      <c r="F240" s="12"/>
      <c r="G240" s="12"/>
      <c r="H240" s="9"/>
      <c r="I240" s="10"/>
      <c r="J240" s="155"/>
      <c r="K240" s="156"/>
      <c r="L240" s="156"/>
      <c r="M240" s="156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</row>
    <row r="241" spans="1:53" s="4" customFormat="1" x14ac:dyDescent="0.25">
      <c r="A241" s="16"/>
      <c r="B241" s="9"/>
      <c r="C241" s="10"/>
      <c r="D241" s="11"/>
      <c r="E241" s="12"/>
      <c r="F241" s="12"/>
      <c r="G241" s="12"/>
      <c r="H241" s="9"/>
      <c r="I241" s="10"/>
      <c r="J241" s="155"/>
      <c r="K241" s="156"/>
      <c r="L241" s="156"/>
      <c r="M241" s="156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</row>
    <row r="242" spans="1:53" s="4" customFormat="1" x14ac:dyDescent="0.25">
      <c r="A242" s="16"/>
      <c r="B242" s="9"/>
      <c r="C242" s="10"/>
      <c r="D242" s="11"/>
      <c r="E242" s="12"/>
      <c r="F242" s="12"/>
      <c r="G242" s="12"/>
      <c r="H242" s="9"/>
      <c r="I242" s="10"/>
      <c r="J242" s="155"/>
      <c r="K242" s="156"/>
      <c r="L242" s="156"/>
      <c r="M242" s="156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</row>
    <row r="243" spans="1:53" s="4" customFormat="1" x14ac:dyDescent="0.25">
      <c r="A243" s="16"/>
      <c r="B243" s="9"/>
      <c r="C243" s="10"/>
      <c r="D243" s="11"/>
      <c r="E243" s="12"/>
      <c r="F243" s="12"/>
      <c r="G243" s="12"/>
      <c r="H243" s="9"/>
      <c r="I243" s="10"/>
      <c r="J243" s="155"/>
      <c r="K243" s="156"/>
      <c r="L243" s="156"/>
      <c r="M243" s="156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</row>
    <row r="244" spans="1:53" s="4" customFormat="1" x14ac:dyDescent="0.25">
      <c r="A244" s="16"/>
      <c r="B244" s="9"/>
      <c r="C244" s="10"/>
      <c r="D244" s="11"/>
      <c r="E244" s="12"/>
      <c r="F244" s="12"/>
      <c r="G244" s="12"/>
      <c r="H244" s="9"/>
      <c r="I244" s="10"/>
      <c r="J244" s="155"/>
      <c r="K244" s="156"/>
      <c r="L244" s="156"/>
      <c r="M244" s="156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</row>
    <row r="245" spans="1:53" s="4" customFormat="1" x14ac:dyDescent="0.25">
      <c r="A245" s="16"/>
      <c r="B245" s="9"/>
      <c r="C245" s="10"/>
      <c r="D245" s="11"/>
      <c r="E245" s="12"/>
      <c r="F245" s="12"/>
      <c r="G245" s="12"/>
      <c r="H245" s="9"/>
      <c r="I245" s="10"/>
      <c r="J245" s="155"/>
      <c r="K245" s="156"/>
      <c r="L245" s="156"/>
      <c r="M245" s="156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</row>
    <row r="246" spans="1:53" s="4" customFormat="1" x14ac:dyDescent="0.25">
      <c r="A246" s="16"/>
      <c r="B246" s="9"/>
      <c r="C246" s="10"/>
      <c r="D246" s="11"/>
      <c r="E246" s="12"/>
      <c r="F246" s="12"/>
      <c r="G246" s="12"/>
      <c r="H246" s="9"/>
      <c r="I246" s="10"/>
      <c r="J246" s="155"/>
      <c r="K246" s="156"/>
      <c r="L246" s="156"/>
      <c r="M246" s="156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  <c r="AZ246" s="10"/>
      <c r="BA246" s="10"/>
    </row>
    <row r="247" spans="1:53" s="4" customFormat="1" x14ac:dyDescent="0.25">
      <c r="A247" s="16"/>
      <c r="B247" s="9"/>
      <c r="C247" s="10"/>
      <c r="D247" s="11"/>
      <c r="E247" s="12"/>
      <c r="F247" s="12"/>
      <c r="G247" s="12"/>
      <c r="H247" s="9"/>
      <c r="I247" s="10"/>
      <c r="J247" s="155"/>
      <c r="K247" s="156"/>
      <c r="L247" s="156"/>
      <c r="M247" s="156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  <c r="AZ247" s="10"/>
      <c r="BA247" s="10"/>
    </row>
    <row r="248" spans="1:53" s="4" customFormat="1" x14ac:dyDescent="0.25">
      <c r="A248" s="16"/>
      <c r="B248" s="9"/>
      <c r="C248" s="10"/>
      <c r="D248" s="11"/>
      <c r="E248" s="12"/>
      <c r="F248" s="12"/>
      <c r="G248" s="12"/>
      <c r="H248" s="9"/>
      <c r="I248" s="10"/>
      <c r="J248" s="155"/>
      <c r="K248" s="156"/>
      <c r="L248" s="156"/>
      <c r="M248" s="156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  <c r="AZ248" s="10"/>
      <c r="BA248" s="10"/>
    </row>
    <row r="249" spans="1:53" s="4" customFormat="1" x14ac:dyDescent="0.25">
      <c r="A249" s="16"/>
      <c r="B249" s="9"/>
      <c r="C249" s="10"/>
      <c r="D249" s="11"/>
      <c r="E249" s="12"/>
      <c r="F249" s="12"/>
      <c r="G249" s="12"/>
      <c r="H249" s="9"/>
      <c r="I249" s="10"/>
      <c r="J249" s="155"/>
      <c r="K249" s="156"/>
      <c r="L249" s="156"/>
      <c r="M249" s="156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  <c r="AZ249" s="10"/>
      <c r="BA249" s="10"/>
    </row>
    <row r="250" spans="1:53" s="4" customFormat="1" x14ac:dyDescent="0.25">
      <c r="A250" s="16"/>
      <c r="B250" s="9"/>
      <c r="C250" s="10"/>
      <c r="D250" s="11"/>
      <c r="E250" s="12"/>
      <c r="F250" s="12"/>
      <c r="G250" s="12"/>
      <c r="H250" s="9"/>
      <c r="I250" s="10"/>
      <c r="J250" s="155"/>
      <c r="K250" s="156"/>
      <c r="L250" s="156"/>
      <c r="M250" s="156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  <c r="AZ250" s="10"/>
      <c r="BA250" s="10"/>
    </row>
    <row r="251" spans="1:53" s="4" customFormat="1" x14ac:dyDescent="0.25">
      <c r="A251" s="16"/>
      <c r="B251" s="9"/>
      <c r="C251" s="10"/>
      <c r="D251" s="11"/>
      <c r="E251" s="12"/>
      <c r="F251" s="12"/>
      <c r="G251" s="12"/>
      <c r="H251" s="9"/>
      <c r="I251" s="10"/>
      <c r="J251" s="155"/>
      <c r="K251" s="156"/>
      <c r="L251" s="156"/>
      <c r="M251" s="156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  <c r="AZ251" s="10"/>
      <c r="BA251" s="10"/>
    </row>
    <row r="252" spans="1:53" s="4" customFormat="1" x14ac:dyDescent="0.25">
      <c r="A252" s="16"/>
      <c r="B252" s="9"/>
      <c r="C252" s="10"/>
      <c r="D252" s="11"/>
      <c r="E252" s="12"/>
      <c r="F252" s="12"/>
      <c r="G252" s="12"/>
      <c r="H252" s="9"/>
      <c r="I252" s="10"/>
      <c r="J252" s="155"/>
      <c r="K252" s="156"/>
      <c r="L252" s="156"/>
      <c r="M252" s="156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</row>
    <row r="253" spans="1:53" s="4" customFormat="1" x14ac:dyDescent="0.25">
      <c r="A253" s="16"/>
      <c r="B253" s="9"/>
      <c r="C253" s="10"/>
      <c r="D253" s="11"/>
      <c r="E253" s="12"/>
      <c r="F253" s="12"/>
      <c r="G253" s="12"/>
      <c r="H253" s="9"/>
      <c r="I253" s="10"/>
      <c r="J253" s="155"/>
      <c r="K253" s="156"/>
      <c r="L253" s="156"/>
      <c r="M253" s="156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</row>
    <row r="254" spans="1:53" s="4" customFormat="1" x14ac:dyDescent="0.25">
      <c r="A254" s="16"/>
      <c r="B254" s="9"/>
      <c r="C254" s="10"/>
      <c r="D254" s="11"/>
      <c r="E254" s="12"/>
      <c r="F254" s="12"/>
      <c r="G254" s="12"/>
      <c r="H254" s="9"/>
      <c r="I254" s="10"/>
      <c r="J254" s="155"/>
      <c r="K254" s="156"/>
      <c r="L254" s="156"/>
      <c r="M254" s="156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  <c r="AZ254" s="10"/>
      <c r="BA254" s="10"/>
    </row>
    <row r="255" spans="1:53" s="4" customFormat="1" x14ac:dyDescent="0.25">
      <c r="A255" s="16"/>
      <c r="B255" s="9"/>
      <c r="C255" s="10"/>
      <c r="D255" s="11"/>
      <c r="E255" s="12"/>
      <c r="F255" s="12"/>
      <c r="G255" s="12"/>
      <c r="H255" s="9"/>
      <c r="I255" s="10"/>
      <c r="J255" s="155"/>
      <c r="K255" s="156"/>
      <c r="L255" s="156"/>
      <c r="M255" s="156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  <c r="AZ255" s="10"/>
      <c r="BA255" s="10"/>
    </row>
    <row r="256" spans="1:53" s="4" customFormat="1" x14ac:dyDescent="0.25">
      <c r="A256" s="16"/>
      <c r="B256" s="9"/>
      <c r="C256" s="10"/>
      <c r="D256" s="11"/>
      <c r="E256" s="12"/>
      <c r="F256" s="12"/>
      <c r="G256" s="12"/>
      <c r="H256" s="9"/>
      <c r="I256" s="10"/>
      <c r="J256" s="155"/>
      <c r="K256" s="156"/>
      <c r="L256" s="156"/>
      <c r="M256" s="156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  <c r="AZ256" s="10"/>
      <c r="BA256" s="10"/>
    </row>
    <row r="257" spans="1:53" s="4" customFormat="1" x14ac:dyDescent="0.25">
      <c r="A257" s="16"/>
      <c r="B257" s="9"/>
      <c r="C257" s="10"/>
      <c r="D257" s="11"/>
      <c r="E257" s="12"/>
      <c r="F257" s="12"/>
      <c r="G257" s="12"/>
      <c r="H257" s="9"/>
      <c r="I257" s="10"/>
      <c r="J257" s="155"/>
      <c r="K257" s="156"/>
      <c r="L257" s="156"/>
      <c r="M257" s="156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  <c r="AZ257" s="10"/>
      <c r="BA257" s="10"/>
    </row>
    <row r="258" spans="1:53" s="4" customFormat="1" x14ac:dyDescent="0.25">
      <c r="A258" s="16"/>
      <c r="B258" s="9"/>
      <c r="C258" s="10"/>
      <c r="D258" s="11"/>
      <c r="E258" s="12"/>
      <c r="F258" s="12"/>
      <c r="G258" s="12"/>
      <c r="H258" s="9"/>
      <c r="I258" s="10"/>
      <c r="J258" s="155"/>
      <c r="K258" s="156"/>
      <c r="L258" s="156"/>
      <c r="M258" s="156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  <c r="AZ258" s="10"/>
      <c r="BA258" s="10"/>
    </row>
    <row r="259" spans="1:53" s="4" customFormat="1" x14ac:dyDescent="0.25">
      <c r="A259" s="16"/>
      <c r="B259" s="9"/>
      <c r="C259" s="10"/>
      <c r="D259" s="11"/>
      <c r="E259" s="12"/>
      <c r="F259" s="12"/>
      <c r="G259" s="12"/>
      <c r="H259" s="9"/>
      <c r="I259" s="10"/>
      <c r="J259" s="155"/>
      <c r="K259" s="156"/>
      <c r="L259" s="156"/>
      <c r="M259" s="156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  <c r="AZ259" s="10"/>
      <c r="BA259" s="10"/>
    </row>
    <row r="260" spans="1:53" s="4" customFormat="1" x14ac:dyDescent="0.25">
      <c r="A260" s="16"/>
      <c r="B260" s="9"/>
      <c r="C260" s="10"/>
      <c r="D260" s="11"/>
      <c r="E260" s="12"/>
      <c r="F260" s="12"/>
      <c r="G260" s="12"/>
      <c r="H260" s="9"/>
      <c r="I260" s="10"/>
      <c r="J260" s="155"/>
      <c r="K260" s="156"/>
      <c r="L260" s="156"/>
      <c r="M260" s="156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  <c r="AZ260" s="10"/>
      <c r="BA260" s="10"/>
    </row>
    <row r="261" spans="1:53" s="4" customFormat="1" x14ac:dyDescent="0.25">
      <c r="A261" s="16"/>
      <c r="B261" s="9"/>
      <c r="C261" s="10"/>
      <c r="D261" s="11"/>
      <c r="E261" s="12"/>
      <c r="F261" s="12"/>
      <c r="G261" s="12"/>
      <c r="H261" s="9"/>
      <c r="I261" s="10"/>
      <c r="J261" s="155"/>
      <c r="K261" s="156"/>
      <c r="L261" s="156"/>
      <c r="M261" s="156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  <c r="AZ261" s="10"/>
      <c r="BA261" s="10"/>
    </row>
    <row r="262" spans="1:53" s="4" customFormat="1" x14ac:dyDescent="0.25">
      <c r="A262" s="16"/>
      <c r="B262" s="9"/>
      <c r="C262" s="10"/>
      <c r="D262" s="11"/>
      <c r="E262" s="12"/>
      <c r="F262" s="12"/>
      <c r="G262" s="12"/>
      <c r="H262" s="9"/>
      <c r="I262" s="10"/>
      <c r="J262" s="155"/>
      <c r="K262" s="156"/>
      <c r="L262" s="156"/>
      <c r="M262" s="156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  <c r="AZ262" s="10"/>
      <c r="BA262" s="10"/>
    </row>
    <row r="263" spans="1:53" s="4" customFormat="1" x14ac:dyDescent="0.25">
      <c r="A263" s="16"/>
      <c r="B263" s="9"/>
      <c r="C263" s="10"/>
      <c r="D263" s="11"/>
      <c r="E263" s="12"/>
      <c r="F263" s="12"/>
      <c r="G263" s="12"/>
      <c r="H263" s="9"/>
      <c r="I263" s="10"/>
      <c r="J263" s="155"/>
      <c r="K263" s="156"/>
      <c r="L263" s="156"/>
      <c r="M263" s="156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  <c r="AZ263" s="10"/>
      <c r="BA263" s="10"/>
    </row>
    <row r="264" spans="1:53" s="4" customFormat="1" x14ac:dyDescent="0.25">
      <c r="A264" s="16"/>
      <c r="B264" s="9"/>
      <c r="C264" s="10"/>
      <c r="D264" s="11"/>
      <c r="E264" s="12"/>
      <c r="F264" s="12"/>
      <c r="G264" s="12"/>
      <c r="H264" s="9"/>
      <c r="I264" s="10"/>
      <c r="J264" s="155"/>
      <c r="K264" s="156"/>
      <c r="L264" s="156"/>
      <c r="M264" s="156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  <c r="AZ264" s="10"/>
      <c r="BA264" s="10"/>
    </row>
    <row r="265" spans="1:53" s="4" customFormat="1" x14ac:dyDescent="0.25">
      <c r="A265" s="16"/>
      <c r="B265" s="9"/>
      <c r="C265" s="10"/>
      <c r="D265" s="11"/>
      <c r="E265" s="12"/>
      <c r="F265" s="12"/>
      <c r="G265" s="12"/>
      <c r="H265" s="9"/>
      <c r="I265" s="10"/>
      <c r="J265" s="155"/>
      <c r="K265" s="156"/>
      <c r="L265" s="156"/>
      <c r="M265" s="156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  <c r="AZ265" s="10"/>
      <c r="BA265" s="10"/>
    </row>
    <row r="266" spans="1:53" s="4" customFormat="1" x14ac:dyDescent="0.25">
      <c r="A266" s="16"/>
      <c r="B266" s="9"/>
      <c r="C266" s="10"/>
      <c r="D266" s="11"/>
      <c r="E266" s="12"/>
      <c r="F266" s="12"/>
      <c r="G266" s="12"/>
      <c r="H266" s="9"/>
      <c r="I266" s="10"/>
      <c r="J266" s="155"/>
      <c r="K266" s="156"/>
      <c r="L266" s="156"/>
      <c r="M266" s="156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  <c r="AZ266" s="10"/>
      <c r="BA266" s="10"/>
    </row>
    <row r="267" spans="1:53" s="4" customFormat="1" x14ac:dyDescent="0.25">
      <c r="A267" s="16"/>
      <c r="B267" s="9"/>
      <c r="C267" s="10"/>
      <c r="D267" s="11"/>
      <c r="E267" s="12"/>
      <c r="F267" s="12"/>
      <c r="G267" s="12"/>
      <c r="H267" s="9"/>
      <c r="I267" s="10"/>
      <c r="J267" s="155"/>
      <c r="K267" s="156"/>
      <c r="L267" s="156"/>
      <c r="M267" s="156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  <c r="AZ267" s="10"/>
      <c r="BA267" s="10"/>
    </row>
    <row r="268" spans="1:53" s="4" customFormat="1" x14ac:dyDescent="0.25">
      <c r="A268" s="16"/>
      <c r="B268" s="9"/>
      <c r="C268" s="10"/>
      <c r="D268" s="11"/>
      <c r="E268" s="12"/>
      <c r="F268" s="12"/>
      <c r="G268" s="12"/>
      <c r="H268" s="9"/>
      <c r="I268" s="10"/>
      <c r="J268" s="155"/>
      <c r="K268" s="156"/>
      <c r="L268" s="156"/>
      <c r="M268" s="156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  <c r="AZ268" s="10"/>
      <c r="BA268" s="10"/>
    </row>
    <row r="269" spans="1:53" s="4" customFormat="1" x14ac:dyDescent="0.25">
      <c r="A269" s="16"/>
      <c r="B269" s="9"/>
      <c r="C269" s="10"/>
      <c r="D269" s="11"/>
      <c r="E269" s="12"/>
      <c r="F269" s="12"/>
      <c r="G269" s="12"/>
      <c r="H269" s="9"/>
      <c r="I269" s="10"/>
      <c r="J269" s="155"/>
      <c r="K269" s="156"/>
      <c r="L269" s="156"/>
      <c r="M269" s="156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  <c r="AZ269" s="10"/>
      <c r="BA269" s="10"/>
    </row>
    <row r="270" spans="1:53" s="4" customFormat="1" x14ac:dyDescent="0.25">
      <c r="A270" s="16"/>
      <c r="B270" s="9"/>
      <c r="C270" s="10"/>
      <c r="D270" s="11"/>
      <c r="E270" s="12"/>
      <c r="F270" s="12"/>
      <c r="G270" s="12"/>
      <c r="H270" s="9"/>
      <c r="I270" s="10"/>
      <c r="J270" s="155"/>
      <c r="K270" s="156"/>
      <c r="L270" s="156"/>
      <c r="M270" s="156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  <c r="AZ270" s="10"/>
      <c r="BA270" s="10"/>
    </row>
    <row r="271" spans="1:53" s="4" customFormat="1" x14ac:dyDescent="0.25">
      <c r="A271" s="16"/>
      <c r="B271" s="9"/>
      <c r="C271" s="10"/>
      <c r="D271" s="11"/>
      <c r="E271" s="12"/>
      <c r="F271" s="12"/>
      <c r="G271" s="12"/>
      <c r="H271" s="9"/>
      <c r="I271" s="10"/>
      <c r="J271" s="155"/>
      <c r="K271" s="156"/>
      <c r="L271" s="156"/>
      <c r="M271" s="156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  <c r="AZ271" s="10"/>
      <c r="BA271" s="10"/>
    </row>
    <row r="272" spans="1:53" s="4" customFormat="1" x14ac:dyDescent="0.25">
      <c r="A272" s="16"/>
      <c r="B272" s="9"/>
      <c r="C272" s="10"/>
      <c r="D272" s="11"/>
      <c r="E272" s="12"/>
      <c r="F272" s="12"/>
      <c r="G272" s="12"/>
      <c r="H272" s="9"/>
      <c r="I272" s="10"/>
      <c r="J272" s="155"/>
      <c r="K272" s="156"/>
      <c r="L272" s="156"/>
      <c r="M272" s="156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  <c r="AZ272" s="10"/>
      <c r="BA272" s="10"/>
    </row>
    <row r="273" spans="1:53" s="4" customFormat="1" x14ac:dyDescent="0.25">
      <c r="A273" s="16"/>
      <c r="B273" s="9"/>
      <c r="C273" s="10"/>
      <c r="D273" s="11"/>
      <c r="E273" s="12"/>
      <c r="F273" s="12"/>
      <c r="G273" s="12"/>
      <c r="H273" s="9"/>
      <c r="I273" s="10"/>
      <c r="J273" s="155"/>
      <c r="K273" s="156"/>
      <c r="L273" s="156"/>
      <c r="M273" s="156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  <c r="AZ273" s="10"/>
      <c r="BA273" s="10"/>
    </row>
    <row r="274" spans="1:53" s="4" customFormat="1" x14ac:dyDescent="0.25">
      <c r="A274" s="16"/>
      <c r="B274" s="9"/>
      <c r="C274" s="10"/>
      <c r="D274" s="11"/>
      <c r="E274" s="12"/>
      <c r="F274" s="12"/>
      <c r="G274" s="12"/>
      <c r="H274" s="9"/>
      <c r="I274" s="10"/>
      <c r="J274" s="155"/>
      <c r="K274" s="156"/>
      <c r="L274" s="156"/>
      <c r="M274" s="156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  <c r="AZ274" s="10"/>
      <c r="BA274" s="10"/>
    </row>
  </sheetData>
  <mergeCells count="115">
    <mergeCell ref="B3:B4"/>
    <mergeCell ref="C3:C4"/>
    <mergeCell ref="D3:G3"/>
    <mergeCell ref="H3:H4"/>
    <mergeCell ref="I3:I4"/>
    <mergeCell ref="I83:I85"/>
    <mergeCell ref="B68:B70"/>
    <mergeCell ref="I68:I70"/>
    <mergeCell ref="H31:H33"/>
    <mergeCell ref="A27:I27"/>
    <mergeCell ref="I8:I25"/>
    <mergeCell ref="B11:B13"/>
    <mergeCell ref="B14:B16"/>
    <mergeCell ref="A11:A13"/>
    <mergeCell ref="A14:A16"/>
    <mergeCell ref="B23:B25"/>
    <mergeCell ref="A23:A25"/>
    <mergeCell ref="I28:I39"/>
    <mergeCell ref="H28:H30"/>
    <mergeCell ref="H34:H36"/>
    <mergeCell ref="A37:A39"/>
    <mergeCell ref="H37:H39"/>
    <mergeCell ref="A34:A36"/>
    <mergeCell ref="B34:B36"/>
    <mergeCell ref="A1:B1"/>
    <mergeCell ref="H98:H101"/>
    <mergeCell ref="I98:I101"/>
    <mergeCell ref="A98:B101"/>
    <mergeCell ref="A94:A96"/>
    <mergeCell ref="B94:B96"/>
    <mergeCell ref="A89:A91"/>
    <mergeCell ref="H86:H88"/>
    <mergeCell ref="I86:I88"/>
    <mergeCell ref="I89:I91"/>
    <mergeCell ref="B89:B91"/>
    <mergeCell ref="B86:B88"/>
    <mergeCell ref="H89:H91"/>
    <mergeCell ref="A6:I6"/>
    <mergeCell ref="A7:I7"/>
    <mergeCell ref="A8:A10"/>
    <mergeCell ref="B8:B10"/>
    <mergeCell ref="A2:I2"/>
    <mergeCell ref="A3:A4"/>
    <mergeCell ref="A17:A19"/>
    <mergeCell ref="A20:A22"/>
    <mergeCell ref="B17:B19"/>
    <mergeCell ref="B20:B22"/>
    <mergeCell ref="H8:H25"/>
    <mergeCell ref="G161:H161"/>
    <mergeCell ref="A53:I53"/>
    <mergeCell ref="A83:A85"/>
    <mergeCell ref="B83:B85"/>
    <mergeCell ref="A52:I52"/>
    <mergeCell ref="H138:H140"/>
    <mergeCell ref="I138:I140"/>
    <mergeCell ref="H135:H137"/>
    <mergeCell ref="I135:I137"/>
    <mergeCell ref="H94:H96"/>
    <mergeCell ref="I94:I96"/>
    <mergeCell ref="A116:I116"/>
    <mergeCell ref="B132:B134"/>
    <mergeCell ref="B77:B79"/>
    <mergeCell ref="B74:B76"/>
    <mergeCell ref="A74:A76"/>
    <mergeCell ref="A68:A70"/>
    <mergeCell ref="I142:I143"/>
    <mergeCell ref="A144:I144"/>
    <mergeCell ref="A145:A147"/>
    <mergeCell ref="B145:B147"/>
    <mergeCell ref="H145:H147"/>
    <mergeCell ref="A154:B157"/>
    <mergeCell ref="H154:I157"/>
    <mergeCell ref="A26:I26"/>
    <mergeCell ref="H132:H134"/>
    <mergeCell ref="I132:I134"/>
    <mergeCell ref="A113:I113"/>
    <mergeCell ref="A112:B112"/>
    <mergeCell ref="A102:I102"/>
    <mergeCell ref="A86:A88"/>
    <mergeCell ref="A46:A48"/>
    <mergeCell ref="B46:B48"/>
    <mergeCell ref="A45:I45"/>
    <mergeCell ref="I46:I48"/>
    <mergeCell ref="H46:H48"/>
    <mergeCell ref="A31:A33"/>
    <mergeCell ref="B31:B33"/>
    <mergeCell ref="B37:B39"/>
    <mergeCell ref="A28:A30"/>
    <mergeCell ref="B28:B30"/>
    <mergeCell ref="A80:A82"/>
    <mergeCell ref="B80:B82"/>
    <mergeCell ref="H74:H82"/>
    <mergeCell ref="A150:B153"/>
    <mergeCell ref="H150:I153"/>
    <mergeCell ref="A141:I141"/>
    <mergeCell ref="J73:K73"/>
    <mergeCell ref="A49:B51"/>
    <mergeCell ref="H49:I51"/>
    <mergeCell ref="I42:I44"/>
    <mergeCell ref="A40:I40"/>
    <mergeCell ref="A41:I41"/>
    <mergeCell ref="H42:H44"/>
    <mergeCell ref="I145:I147"/>
    <mergeCell ref="A148:I148"/>
    <mergeCell ref="H68:H70"/>
    <mergeCell ref="H83:H85"/>
    <mergeCell ref="A135:A137"/>
    <mergeCell ref="B135:B137"/>
    <mergeCell ref="A138:B140"/>
    <mergeCell ref="A132:A134"/>
    <mergeCell ref="A42:A44"/>
    <mergeCell ref="B42:B44"/>
    <mergeCell ref="A77:A79"/>
    <mergeCell ref="I74:I82"/>
    <mergeCell ref="J114:N114"/>
  </mergeCells>
  <pageMargins left="0.25" right="0.25" top="0.75" bottom="0.75" header="0.3" footer="0.3"/>
  <pageSetup paperSize="9" scale="56" orientation="portrait" r:id="rId1"/>
  <rowBreaks count="5" manualBreakCount="5">
    <brk id="39" max="8" man="1"/>
    <brk id="73" max="8" man="1"/>
    <brk id="105" max="8" man="1"/>
    <brk id="128" max="8" man="1"/>
    <brk id="15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2024-08-09T07:44:14Z</dcterms:modified>
</cp:coreProperties>
</file>